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EstaPasta_de_trabalho" defaultThemeVersion="124226"/>
  <bookViews>
    <workbookView xWindow="-105" yWindow="-105" windowWidth="23250" windowHeight="12450" tabRatio="676" activeTab="2"/>
  </bookViews>
  <sheets>
    <sheet name="Fluxo e Duração do Passivo" sheetId="11" r:id="rId1"/>
    <sheet name="Anexo 1 - Despesa com Pessoal " sheetId="7" r:id="rId2"/>
    <sheet name="01- Histórico" sheetId="8" r:id="rId3"/>
    <sheet name="02 - Projeções" sheetId="9" r:id="rId4"/>
    <sheet name="03 - Indicadores " sheetId="10" r:id="rId5"/>
  </sheets>
  <definedNames>
    <definedName name="\p">#N/A</definedName>
    <definedName name="\s">#N/A</definedName>
    <definedName name="a">#REF!,#REF!</definedName>
    <definedName name="AREA">#N/A</definedName>
    <definedName name="_xlnm.Print_Area" localSheetId="2">'01- Histórico'!$A$16:$C$28</definedName>
    <definedName name="_xlnm.Print_Area" localSheetId="3">'02 - Projeções'!$A$6:$K$43</definedName>
    <definedName name="BALA">#N/A</definedName>
    <definedName name="e">#REF!,#REF!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 localSheetId="3">#REF!,#REF!</definedName>
    <definedName name="Planilha_1ÁreaTotal" localSheetId="1">#REF!,#REF!</definedName>
    <definedName name="Planilha_1ÁreaTotal">#REF!,#REF!</definedName>
    <definedName name="Planilha_1CabGráfico" localSheetId="3">#REF!</definedName>
    <definedName name="Planilha_1CabGráfico" localSheetId="1">#REF!</definedName>
    <definedName name="Planilha_1CabGráfico">#REF!</definedName>
    <definedName name="Planilha_1TítCols" localSheetId="3">#REF!,#REF!</definedName>
    <definedName name="Planilha_1TítCols" localSheetId="1">#REF!,#REF!</definedName>
    <definedName name="Planilha_1TítCols">#REF!,#REF!</definedName>
    <definedName name="Planilha_1TítLins" localSheetId="3">#REF!</definedName>
    <definedName name="Planilha_1TítLins" localSheetId="1">#REF!</definedName>
    <definedName name="Planilha_1TítLins">#REF!</definedName>
    <definedName name="Planilha_2ÁreaTotal" localSheetId="3">#REF!,#REF!</definedName>
    <definedName name="Planilha_2ÁreaTotal" localSheetId="1">#REF!,#REF!</definedName>
    <definedName name="Planilha_2ÁreaTotal">#REF!,#REF!</definedName>
    <definedName name="Planilha_2CabGráfico" localSheetId="3">#REF!</definedName>
    <definedName name="Planilha_2CabGráfico" localSheetId="1">#REF!</definedName>
    <definedName name="Planilha_2CabGráfico">#REF!</definedName>
    <definedName name="Planilha_2TítCols" localSheetId="3">#REF!,#REF!</definedName>
    <definedName name="Planilha_2TítCols" localSheetId="1">#REF!,#REF!</definedName>
    <definedName name="Planilha_2TítCols">#REF!,#REF!</definedName>
    <definedName name="Planilha_2TítLins" localSheetId="3">#REF!</definedName>
    <definedName name="Planilha_2TítLins" localSheetId="1">#REF!</definedName>
    <definedName name="Planilha_2TítLins">#REF!</definedName>
    <definedName name="Planilha_3ÁreaTotal" localSheetId="3">#REF!,#REF!</definedName>
    <definedName name="Planilha_3ÁreaTotal" localSheetId="1">#REF!,#REF!</definedName>
    <definedName name="Planilha_3ÁreaTotal">#REF!,#REF!</definedName>
    <definedName name="Planilha_3CabGráfico" localSheetId="3">#REF!</definedName>
    <definedName name="Planilha_3CabGráfico" localSheetId="1">#REF!</definedName>
    <definedName name="Planilha_3CabGráfico">#REF!</definedName>
    <definedName name="Planilha_3TítCols" localSheetId="3">#REF!,#REF!</definedName>
    <definedName name="Planilha_3TítCols" localSheetId="1">#REF!,#REF!</definedName>
    <definedName name="Planilha_3TítCols">#REF!,#REF!</definedName>
    <definedName name="Planilha_3TítLins" localSheetId="3">#REF!</definedName>
    <definedName name="Planilha_3TítLins" localSheetId="1">#REF!</definedName>
    <definedName name="Planilha_3TítLins">#REF!</definedName>
    <definedName name="Planilha_4ÁreaTotal" localSheetId="3">#REF!,#REF!</definedName>
    <definedName name="Planilha_4ÁreaTotal" localSheetId="1">#REF!,#REF!</definedName>
    <definedName name="Planilha_4ÁreaTotal">#REF!,#REF!</definedName>
    <definedName name="Planilha_4TítCols" localSheetId="3">#REF!,#REF!</definedName>
    <definedName name="Planilha_4TítCols" localSheetId="1">#REF!,#REF!</definedName>
    <definedName name="Planilha_4TítCols">#REF!,#REF!</definedName>
    <definedName name="_xlnm.Print_Titles" localSheetId="2">'01- Histórico'!$16:$17</definedName>
    <definedName name="_xlnm.Print_Titles" localSheetId="3">'02 - Projeções'!$6:$7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1"/>
  <c r="M10"/>
  <c r="G5" i="9"/>
  <c r="B15" i="8" l="1"/>
  <c r="B14"/>
  <c r="C9" l="1"/>
  <c r="D10" i="11"/>
  <c r="I9" i="9" l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I8"/>
  <c r="H8"/>
  <c r="E8"/>
  <c r="BI160" i="11"/>
  <c r="BH160"/>
  <c r="BG160"/>
  <c r="BF160"/>
  <c r="BE160"/>
  <c r="BD160"/>
  <c r="BC160"/>
  <c r="BB160"/>
  <c r="BA160"/>
  <c r="AY160"/>
  <c r="AX160"/>
  <c r="AW160"/>
  <c r="AV160"/>
  <c r="AU160"/>
  <c r="AT160"/>
  <c r="AQ160"/>
  <c r="AP160"/>
  <c r="AO160"/>
  <c r="AN160"/>
  <c r="AM160"/>
  <c r="AL160"/>
  <c r="AK160"/>
  <c r="AJ160"/>
  <c r="AI160"/>
  <c r="AG160"/>
  <c r="AF160"/>
  <c r="AE160"/>
  <c r="AD160"/>
  <c r="AB160"/>
  <c r="AA160"/>
  <c r="Z160"/>
  <c r="Y160"/>
  <c r="X160"/>
  <c r="W160"/>
  <c r="V160"/>
  <c r="T160"/>
  <c r="S160"/>
  <c r="R160"/>
  <c r="Q160"/>
  <c r="P160"/>
  <c r="O160"/>
  <c r="N160"/>
  <c r="L160"/>
  <c r="K160"/>
  <c r="J160"/>
  <c r="I160"/>
  <c r="H160"/>
  <c r="G160"/>
  <c r="E160"/>
  <c r="BM159"/>
  <c r="AZ159"/>
  <c r="AS159"/>
  <c r="AH159"/>
  <c r="AC159"/>
  <c r="U159"/>
  <c r="M159"/>
  <c r="F159"/>
  <c r="BM158"/>
  <c r="AZ158"/>
  <c r="AS158"/>
  <c r="AH158"/>
  <c r="AC158"/>
  <c r="U158"/>
  <c r="M158"/>
  <c r="F158"/>
  <c r="BM157"/>
  <c r="AZ157"/>
  <c r="AS157"/>
  <c r="AH157"/>
  <c r="AC157"/>
  <c r="U157"/>
  <c r="M157"/>
  <c r="F157"/>
  <c r="BM156"/>
  <c r="AZ156"/>
  <c r="AS156"/>
  <c r="AH156"/>
  <c r="AC156"/>
  <c r="U156"/>
  <c r="M156"/>
  <c r="F156"/>
  <c r="BM155"/>
  <c r="AZ155"/>
  <c r="AS155"/>
  <c r="AH155"/>
  <c r="AC155"/>
  <c r="U155"/>
  <c r="M155"/>
  <c r="F155"/>
  <c r="BM154"/>
  <c r="AZ154"/>
  <c r="AS154"/>
  <c r="AH154"/>
  <c r="AC154"/>
  <c r="U154"/>
  <c r="M154"/>
  <c r="F154"/>
  <c r="BM153"/>
  <c r="AZ153"/>
  <c r="AS153"/>
  <c r="AH153"/>
  <c r="AC153"/>
  <c r="U153"/>
  <c r="M153"/>
  <c r="F153"/>
  <c r="BM152"/>
  <c r="AZ152"/>
  <c r="AS152"/>
  <c r="AH152"/>
  <c r="AC152"/>
  <c r="U152"/>
  <c r="M152"/>
  <c r="F152"/>
  <c r="BM151"/>
  <c r="AZ151"/>
  <c r="AS151"/>
  <c r="AH151"/>
  <c r="AC151"/>
  <c r="U151"/>
  <c r="M151"/>
  <c r="F151"/>
  <c r="BM150"/>
  <c r="AZ150"/>
  <c r="AS150"/>
  <c r="AH150"/>
  <c r="AC150"/>
  <c r="U150"/>
  <c r="M150"/>
  <c r="F150"/>
  <c r="BM149"/>
  <c r="AZ149"/>
  <c r="AS149"/>
  <c r="AH149"/>
  <c r="AC149"/>
  <c r="U149"/>
  <c r="M149"/>
  <c r="F149"/>
  <c r="BM148"/>
  <c r="AZ148"/>
  <c r="AS148"/>
  <c r="AH148"/>
  <c r="AC148"/>
  <c r="U148"/>
  <c r="M148"/>
  <c r="F148"/>
  <c r="BM147"/>
  <c r="AZ147"/>
  <c r="AS147"/>
  <c r="AH147"/>
  <c r="AC147"/>
  <c r="U147"/>
  <c r="M147"/>
  <c r="F147"/>
  <c r="BM146"/>
  <c r="AZ146"/>
  <c r="AS146"/>
  <c r="AH146"/>
  <c r="AC146"/>
  <c r="U146"/>
  <c r="M146"/>
  <c r="F146"/>
  <c r="BM145"/>
  <c r="AZ145"/>
  <c r="AS145"/>
  <c r="AH145"/>
  <c r="AC145"/>
  <c r="U145"/>
  <c r="M145"/>
  <c r="F145"/>
  <c r="BM144"/>
  <c r="AZ144"/>
  <c r="AS144"/>
  <c r="AH144"/>
  <c r="AC144"/>
  <c r="U144"/>
  <c r="M144"/>
  <c r="F144"/>
  <c r="BM143"/>
  <c r="AZ143"/>
  <c r="AS143"/>
  <c r="AH143"/>
  <c r="AC143"/>
  <c r="U143"/>
  <c r="M143"/>
  <c r="F143"/>
  <c r="BM142"/>
  <c r="AZ142"/>
  <c r="AS142"/>
  <c r="AH142"/>
  <c r="AC142"/>
  <c r="U142"/>
  <c r="M142"/>
  <c r="F142"/>
  <c r="BM141"/>
  <c r="AZ141"/>
  <c r="AS141"/>
  <c r="AH141"/>
  <c r="AC141"/>
  <c r="U141"/>
  <c r="M141"/>
  <c r="F141"/>
  <c r="BM140"/>
  <c r="AZ140"/>
  <c r="AS140"/>
  <c r="AH140"/>
  <c r="AC140"/>
  <c r="U140"/>
  <c r="M140"/>
  <c r="F140"/>
  <c r="BM139"/>
  <c r="AZ139"/>
  <c r="AS139"/>
  <c r="AH139"/>
  <c r="AC139"/>
  <c r="U139"/>
  <c r="M139"/>
  <c r="F139"/>
  <c r="BM138"/>
  <c r="AZ138"/>
  <c r="AS138"/>
  <c r="AH138"/>
  <c r="AC138"/>
  <c r="U138"/>
  <c r="M138"/>
  <c r="F138"/>
  <c r="BM137"/>
  <c r="AZ137"/>
  <c r="AS137"/>
  <c r="AH137"/>
  <c r="AC137"/>
  <c r="U137"/>
  <c r="M137"/>
  <c r="F137"/>
  <c r="BM136"/>
  <c r="AZ136"/>
  <c r="AS136"/>
  <c r="AH136"/>
  <c r="AC136"/>
  <c r="U136"/>
  <c r="M136"/>
  <c r="F136"/>
  <c r="BM135"/>
  <c r="AZ135"/>
  <c r="AS135"/>
  <c r="AH135"/>
  <c r="AC135"/>
  <c r="U135"/>
  <c r="M135"/>
  <c r="F135"/>
  <c r="BM134"/>
  <c r="AZ134"/>
  <c r="AS134"/>
  <c r="AH134"/>
  <c r="AC134"/>
  <c r="U134"/>
  <c r="M134"/>
  <c r="F134"/>
  <c r="BM133"/>
  <c r="AZ133"/>
  <c r="AS133"/>
  <c r="AH133"/>
  <c r="AC133"/>
  <c r="U133"/>
  <c r="M133"/>
  <c r="F133"/>
  <c r="BM132"/>
  <c r="AZ132"/>
  <c r="AS132"/>
  <c r="AH132"/>
  <c r="AC132"/>
  <c r="U132"/>
  <c r="M132"/>
  <c r="F132"/>
  <c r="BM131"/>
  <c r="AZ131"/>
  <c r="AS131"/>
  <c r="AH131"/>
  <c r="AC131"/>
  <c r="U131"/>
  <c r="M131"/>
  <c r="F131"/>
  <c r="BM130"/>
  <c r="AZ130"/>
  <c r="AS130"/>
  <c r="AH130"/>
  <c r="AC130"/>
  <c r="U130"/>
  <c r="M130"/>
  <c r="F130"/>
  <c r="BM129"/>
  <c r="AZ129"/>
  <c r="AS129"/>
  <c r="AH129"/>
  <c r="AC129"/>
  <c r="U129"/>
  <c r="M129"/>
  <c r="F129"/>
  <c r="BM128"/>
  <c r="AZ128"/>
  <c r="AS128"/>
  <c r="AH128"/>
  <c r="AC128"/>
  <c r="U128"/>
  <c r="M128"/>
  <c r="F128"/>
  <c r="BM127"/>
  <c r="AZ127"/>
  <c r="AS127"/>
  <c r="AH127"/>
  <c r="AC127"/>
  <c r="U127"/>
  <c r="M127"/>
  <c r="F127"/>
  <c r="BM126"/>
  <c r="AZ126"/>
  <c r="AS126"/>
  <c r="AH126"/>
  <c r="AC126"/>
  <c r="U126"/>
  <c r="M126"/>
  <c r="F126"/>
  <c r="BM125"/>
  <c r="AZ125"/>
  <c r="AS125"/>
  <c r="AH125"/>
  <c r="AC125"/>
  <c r="U125"/>
  <c r="M125"/>
  <c r="F125"/>
  <c r="BM124"/>
  <c r="AZ124"/>
  <c r="AS124"/>
  <c r="AH124"/>
  <c r="AC124"/>
  <c r="U124"/>
  <c r="M124"/>
  <c r="F124"/>
  <c r="BM123"/>
  <c r="AZ123"/>
  <c r="AS123"/>
  <c r="AH123"/>
  <c r="AC123"/>
  <c r="U123"/>
  <c r="M123"/>
  <c r="F123"/>
  <c r="BM122"/>
  <c r="AZ122"/>
  <c r="AS122"/>
  <c r="AH122"/>
  <c r="AC122"/>
  <c r="U122"/>
  <c r="M122"/>
  <c r="F122"/>
  <c r="BM121"/>
  <c r="AZ121"/>
  <c r="AS121"/>
  <c r="AH121"/>
  <c r="AC121"/>
  <c r="U121"/>
  <c r="M121"/>
  <c r="F121"/>
  <c r="BM120"/>
  <c r="AZ120"/>
  <c r="AS120"/>
  <c r="AH120"/>
  <c r="AC120"/>
  <c r="U120"/>
  <c r="M120"/>
  <c r="F120"/>
  <c r="BM119"/>
  <c r="AZ119"/>
  <c r="AS119"/>
  <c r="AH119"/>
  <c r="AC119"/>
  <c r="U119"/>
  <c r="M119"/>
  <c r="F119"/>
  <c r="BM118"/>
  <c r="AZ118"/>
  <c r="AS118"/>
  <c r="AH118"/>
  <c r="AC118"/>
  <c r="U118"/>
  <c r="M118"/>
  <c r="F118"/>
  <c r="BM117"/>
  <c r="AZ117"/>
  <c r="AS117"/>
  <c r="AH117"/>
  <c r="AC117"/>
  <c r="U117"/>
  <c r="M117"/>
  <c r="F117"/>
  <c r="BM116"/>
  <c r="AZ116"/>
  <c r="AS116"/>
  <c r="AH116"/>
  <c r="AC116"/>
  <c r="U116"/>
  <c r="M116"/>
  <c r="F116"/>
  <c r="BM115"/>
  <c r="AZ115"/>
  <c r="AS115"/>
  <c r="AH115"/>
  <c r="AC115"/>
  <c r="U115"/>
  <c r="M115"/>
  <c r="F115"/>
  <c r="BM114"/>
  <c r="AZ114"/>
  <c r="AS114"/>
  <c r="AH114"/>
  <c r="AC114"/>
  <c r="U114"/>
  <c r="M114"/>
  <c r="F114"/>
  <c r="BM113"/>
  <c r="AZ113"/>
  <c r="AS113"/>
  <c r="AH113"/>
  <c r="AC113"/>
  <c r="U113"/>
  <c r="M113"/>
  <c r="F113"/>
  <c r="BM112"/>
  <c r="AZ112"/>
  <c r="AS112"/>
  <c r="AH112"/>
  <c r="AC112"/>
  <c r="U112"/>
  <c r="M112"/>
  <c r="F112"/>
  <c r="BM111"/>
  <c r="AZ111"/>
  <c r="AS111"/>
  <c r="AH111"/>
  <c r="AC111"/>
  <c r="U111"/>
  <c r="M111"/>
  <c r="F111"/>
  <c r="BM110"/>
  <c r="AZ110"/>
  <c r="AS110"/>
  <c r="AH110"/>
  <c r="AC110"/>
  <c r="U110"/>
  <c r="M110"/>
  <c r="F110"/>
  <c r="BM109"/>
  <c r="AZ109"/>
  <c r="AS109"/>
  <c r="AH109"/>
  <c r="AC109"/>
  <c r="U109"/>
  <c r="M109"/>
  <c r="F109"/>
  <c r="BM108"/>
  <c r="AZ108"/>
  <c r="AS108"/>
  <c r="AH108"/>
  <c r="AC108"/>
  <c r="U108"/>
  <c r="M108"/>
  <c r="F108"/>
  <c r="BM107"/>
  <c r="AZ107"/>
  <c r="AS107"/>
  <c r="AH107"/>
  <c r="AC107"/>
  <c r="U107"/>
  <c r="M107"/>
  <c r="F107"/>
  <c r="BM106"/>
  <c r="AZ106"/>
  <c r="AS106"/>
  <c r="AH106"/>
  <c r="AC106"/>
  <c r="U106"/>
  <c r="M106"/>
  <c r="F106"/>
  <c r="BM105"/>
  <c r="AZ105"/>
  <c r="AS105"/>
  <c r="AH105"/>
  <c r="AC105"/>
  <c r="U105"/>
  <c r="M105"/>
  <c r="F105"/>
  <c r="BM104"/>
  <c r="AZ104"/>
  <c r="AS104"/>
  <c r="AH104"/>
  <c r="AC104"/>
  <c r="U104"/>
  <c r="M104"/>
  <c r="F104"/>
  <c r="BM103"/>
  <c r="AZ103"/>
  <c r="AS103"/>
  <c r="AH103"/>
  <c r="AC103"/>
  <c r="U103"/>
  <c r="M103"/>
  <c r="F103"/>
  <c r="BM102"/>
  <c r="AZ102"/>
  <c r="AS102"/>
  <c r="AH102"/>
  <c r="AC102"/>
  <c r="U102"/>
  <c r="M102"/>
  <c r="F102"/>
  <c r="BM101"/>
  <c r="AZ101"/>
  <c r="AS101"/>
  <c r="AH101"/>
  <c r="AC101"/>
  <c r="U101"/>
  <c r="M101"/>
  <c r="F101"/>
  <c r="BM100"/>
  <c r="AZ100"/>
  <c r="AS100"/>
  <c r="AH100"/>
  <c r="AC100"/>
  <c r="U100"/>
  <c r="M100"/>
  <c r="F100"/>
  <c r="BM99"/>
  <c r="AZ99"/>
  <c r="AS99"/>
  <c r="AH99"/>
  <c r="AC99"/>
  <c r="U99"/>
  <c r="M99"/>
  <c r="F99"/>
  <c r="BM98"/>
  <c r="AZ98"/>
  <c r="AS98"/>
  <c r="AH98"/>
  <c r="AC98"/>
  <c r="U98"/>
  <c r="M98"/>
  <c r="F98"/>
  <c r="BM97"/>
  <c r="AZ97"/>
  <c r="AS97"/>
  <c r="AH97"/>
  <c r="AC97"/>
  <c r="U97"/>
  <c r="M97"/>
  <c r="F97"/>
  <c r="BM96"/>
  <c r="AZ96"/>
  <c r="AS96"/>
  <c r="AH96"/>
  <c r="AC96"/>
  <c r="U96"/>
  <c r="M96"/>
  <c r="F96"/>
  <c r="BM95"/>
  <c r="AZ95"/>
  <c r="AS95"/>
  <c r="AH95"/>
  <c r="AC95"/>
  <c r="U95"/>
  <c r="M95"/>
  <c r="F95"/>
  <c r="BM94"/>
  <c r="AZ94"/>
  <c r="AS94"/>
  <c r="AH94"/>
  <c r="AC94"/>
  <c r="U94"/>
  <c r="M94"/>
  <c r="F94"/>
  <c r="BM93"/>
  <c r="AZ93"/>
  <c r="AS93"/>
  <c r="AH93"/>
  <c r="AC93"/>
  <c r="U93"/>
  <c r="M93"/>
  <c r="F93"/>
  <c r="BM92"/>
  <c r="AZ92"/>
  <c r="AS92"/>
  <c r="AH92"/>
  <c r="AC92"/>
  <c r="U92"/>
  <c r="M92"/>
  <c r="F92"/>
  <c r="BM91"/>
  <c r="AZ91"/>
  <c r="AS91"/>
  <c r="AH91"/>
  <c r="AC91"/>
  <c r="U91"/>
  <c r="M91"/>
  <c r="F91"/>
  <c r="BM90"/>
  <c r="AZ90"/>
  <c r="AS90"/>
  <c r="AH90"/>
  <c r="AC90"/>
  <c r="U90"/>
  <c r="M90"/>
  <c r="F90"/>
  <c r="BM89"/>
  <c r="AZ89"/>
  <c r="AS89"/>
  <c r="AH89"/>
  <c r="AC89"/>
  <c r="U89"/>
  <c r="M89"/>
  <c r="F89"/>
  <c r="BM88"/>
  <c r="AZ88"/>
  <c r="AS88"/>
  <c r="AH88"/>
  <c r="AC88"/>
  <c r="U88"/>
  <c r="M88"/>
  <c r="F88"/>
  <c r="BM87"/>
  <c r="AZ87"/>
  <c r="AS87"/>
  <c r="AH87"/>
  <c r="AC87"/>
  <c r="U87"/>
  <c r="M87"/>
  <c r="F87"/>
  <c r="BM86"/>
  <c r="AZ86"/>
  <c r="AS86"/>
  <c r="AH86"/>
  <c r="AC86"/>
  <c r="U86"/>
  <c r="M86"/>
  <c r="F86"/>
  <c r="BM85"/>
  <c r="AZ85"/>
  <c r="AS85"/>
  <c r="AH85"/>
  <c r="AC85"/>
  <c r="U85"/>
  <c r="M85"/>
  <c r="F85"/>
  <c r="BM84"/>
  <c r="AZ84"/>
  <c r="AS84"/>
  <c r="AH84"/>
  <c r="AC84"/>
  <c r="U84"/>
  <c r="M84"/>
  <c r="F84"/>
  <c r="BM83"/>
  <c r="AZ83"/>
  <c r="AS83"/>
  <c r="AH83"/>
  <c r="AC83"/>
  <c r="U83"/>
  <c r="M83"/>
  <c r="F83"/>
  <c r="BM82"/>
  <c r="AZ82"/>
  <c r="AS82"/>
  <c r="AH82"/>
  <c r="AC82"/>
  <c r="U82"/>
  <c r="M82"/>
  <c r="F82"/>
  <c r="BM81"/>
  <c r="AZ81"/>
  <c r="AS81"/>
  <c r="AH81"/>
  <c r="AC81"/>
  <c r="U81"/>
  <c r="M81"/>
  <c r="F81"/>
  <c r="BM80"/>
  <c r="AZ80"/>
  <c r="AS80"/>
  <c r="AH80"/>
  <c r="AC80"/>
  <c r="U80"/>
  <c r="M80"/>
  <c r="F80"/>
  <c r="BM79"/>
  <c r="AZ79"/>
  <c r="AS79"/>
  <c r="AH79"/>
  <c r="AC79"/>
  <c r="U79"/>
  <c r="M79"/>
  <c r="F79"/>
  <c r="BM78"/>
  <c r="AZ78"/>
  <c r="AS78"/>
  <c r="AH78"/>
  <c r="AC78"/>
  <c r="U78"/>
  <c r="M78"/>
  <c r="F78"/>
  <c r="BM77"/>
  <c r="AZ77"/>
  <c r="AS77"/>
  <c r="AH77"/>
  <c r="AC77"/>
  <c r="U77"/>
  <c r="M77"/>
  <c r="F77"/>
  <c r="BM76"/>
  <c r="AZ76"/>
  <c r="AS76"/>
  <c r="AH76"/>
  <c r="AC76"/>
  <c r="U76"/>
  <c r="M76"/>
  <c r="F76"/>
  <c r="BM75"/>
  <c r="AZ75"/>
  <c r="AS75"/>
  <c r="AH75"/>
  <c r="AC75"/>
  <c r="U75"/>
  <c r="M75"/>
  <c r="F75"/>
  <c r="BM74"/>
  <c r="AZ74"/>
  <c r="AS74"/>
  <c r="AH74"/>
  <c r="AC74"/>
  <c r="U74"/>
  <c r="M74"/>
  <c r="F74"/>
  <c r="BM73"/>
  <c r="AZ73"/>
  <c r="AS73"/>
  <c r="AH73"/>
  <c r="AC73"/>
  <c r="U73"/>
  <c r="M73"/>
  <c r="F73"/>
  <c r="BM72"/>
  <c r="AZ72"/>
  <c r="AS72"/>
  <c r="AH72"/>
  <c r="AC72"/>
  <c r="U72"/>
  <c r="M72"/>
  <c r="F72"/>
  <c r="BM71"/>
  <c r="AZ71"/>
  <c r="AS71"/>
  <c r="AH71"/>
  <c r="AC71"/>
  <c r="U71"/>
  <c r="M71"/>
  <c r="F71"/>
  <c r="BM70"/>
  <c r="AZ70"/>
  <c r="AS70"/>
  <c r="AH70"/>
  <c r="AC70"/>
  <c r="U70"/>
  <c r="M70"/>
  <c r="F70"/>
  <c r="BM69"/>
  <c r="AZ69"/>
  <c r="AS69"/>
  <c r="AH69"/>
  <c r="AC69"/>
  <c r="U69"/>
  <c r="M69"/>
  <c r="F69"/>
  <c r="BM68"/>
  <c r="AZ68"/>
  <c r="AS68"/>
  <c r="AH68"/>
  <c r="AC68"/>
  <c r="U68"/>
  <c r="M68"/>
  <c r="F68"/>
  <c r="BM67"/>
  <c r="AZ67"/>
  <c r="AS67"/>
  <c r="AH67"/>
  <c r="AC67"/>
  <c r="U67"/>
  <c r="M67"/>
  <c r="F67"/>
  <c r="BM66"/>
  <c r="AZ66"/>
  <c r="AS66"/>
  <c r="AH66"/>
  <c r="AC66"/>
  <c r="U66"/>
  <c r="M66"/>
  <c r="F66"/>
  <c r="BM65"/>
  <c r="AZ65"/>
  <c r="AS65"/>
  <c r="AH65"/>
  <c r="AC65"/>
  <c r="U65"/>
  <c r="M65"/>
  <c r="F65"/>
  <c r="BM64"/>
  <c r="AZ64"/>
  <c r="AS64"/>
  <c r="AH64"/>
  <c r="AC64"/>
  <c r="U64"/>
  <c r="M64"/>
  <c r="F64"/>
  <c r="BM63"/>
  <c r="AZ63"/>
  <c r="AS63"/>
  <c r="AH63"/>
  <c r="AC63"/>
  <c r="U63"/>
  <c r="M63"/>
  <c r="F63"/>
  <c r="BM62"/>
  <c r="AZ62"/>
  <c r="AS62"/>
  <c r="AH62"/>
  <c r="AC62"/>
  <c r="U62"/>
  <c r="M62"/>
  <c r="F62"/>
  <c r="BM61"/>
  <c r="AZ61"/>
  <c r="AS61"/>
  <c r="AH61"/>
  <c r="AC61"/>
  <c r="U61"/>
  <c r="M61"/>
  <c r="F61"/>
  <c r="BM60"/>
  <c r="AZ60"/>
  <c r="AS60"/>
  <c r="AH60"/>
  <c r="AC60"/>
  <c r="U60"/>
  <c r="M60"/>
  <c r="F60"/>
  <c r="BM59"/>
  <c r="AZ59"/>
  <c r="AS59"/>
  <c r="AH59"/>
  <c r="AC59"/>
  <c r="U59"/>
  <c r="M59"/>
  <c r="F59"/>
  <c r="BM58"/>
  <c r="AZ58"/>
  <c r="AS58"/>
  <c r="AH58"/>
  <c r="AC58"/>
  <c r="U58"/>
  <c r="M58"/>
  <c r="F58"/>
  <c r="BM57"/>
  <c r="AZ57"/>
  <c r="AS57"/>
  <c r="AH57"/>
  <c r="AC57"/>
  <c r="U57"/>
  <c r="M57"/>
  <c r="F57"/>
  <c r="BM56"/>
  <c r="AZ56"/>
  <c r="AS56"/>
  <c r="AH56"/>
  <c r="AC56"/>
  <c r="U56"/>
  <c r="M56"/>
  <c r="F56"/>
  <c r="BM55"/>
  <c r="AZ55"/>
  <c r="AS55"/>
  <c r="AH55"/>
  <c r="AC55"/>
  <c r="U55"/>
  <c r="M55"/>
  <c r="F55"/>
  <c r="BM54"/>
  <c r="AZ54"/>
  <c r="AS54"/>
  <c r="AH54"/>
  <c r="AC54"/>
  <c r="U54"/>
  <c r="M54"/>
  <c r="F54"/>
  <c r="BM53"/>
  <c r="AZ53"/>
  <c r="AS53"/>
  <c r="AH53"/>
  <c r="AC53"/>
  <c r="U53"/>
  <c r="M53"/>
  <c r="F53"/>
  <c r="BM52"/>
  <c r="AZ52"/>
  <c r="AS52"/>
  <c r="AH52"/>
  <c r="AC52"/>
  <c r="U52"/>
  <c r="M52"/>
  <c r="F52"/>
  <c r="BM51"/>
  <c r="AZ51"/>
  <c r="AS51"/>
  <c r="AH51"/>
  <c r="AC51"/>
  <c r="U51"/>
  <c r="M51"/>
  <c r="F51"/>
  <c r="BM50"/>
  <c r="AZ50"/>
  <c r="AS50"/>
  <c r="AH50"/>
  <c r="AC50"/>
  <c r="U50"/>
  <c r="M50"/>
  <c r="F50"/>
  <c r="BM49"/>
  <c r="AZ49"/>
  <c r="AS49"/>
  <c r="AH49"/>
  <c r="AC49"/>
  <c r="U49"/>
  <c r="M49"/>
  <c r="F49"/>
  <c r="BM48"/>
  <c r="AZ48"/>
  <c r="AS48"/>
  <c r="AH48"/>
  <c r="AC48"/>
  <c r="U48"/>
  <c r="M48"/>
  <c r="F48"/>
  <c r="BM47"/>
  <c r="AZ47"/>
  <c r="AS47"/>
  <c r="AH47"/>
  <c r="AC47"/>
  <c r="U47"/>
  <c r="M47"/>
  <c r="F47"/>
  <c r="BM46"/>
  <c r="AZ46"/>
  <c r="AS46"/>
  <c r="AH46"/>
  <c r="AC46"/>
  <c r="U46"/>
  <c r="M46"/>
  <c r="F46"/>
  <c r="BM45"/>
  <c r="AZ45"/>
  <c r="AS45"/>
  <c r="AH45"/>
  <c r="AC45"/>
  <c r="U45"/>
  <c r="M45"/>
  <c r="G43" i="9" s="1"/>
  <c r="F45" i="11"/>
  <c r="BM44"/>
  <c r="AZ44"/>
  <c r="AS44"/>
  <c r="AH44"/>
  <c r="AC44"/>
  <c r="U44"/>
  <c r="M44"/>
  <c r="G42" i="9" s="1"/>
  <c r="F44" i="11"/>
  <c r="BM43"/>
  <c r="AZ43"/>
  <c r="AS43"/>
  <c r="AH43"/>
  <c r="AC43"/>
  <c r="U43"/>
  <c r="M43"/>
  <c r="G41" i="9" s="1"/>
  <c r="F43" i="11"/>
  <c r="BM42"/>
  <c r="AZ42"/>
  <c r="AS42"/>
  <c r="AH42"/>
  <c r="AC42"/>
  <c r="U42"/>
  <c r="M42"/>
  <c r="G40" i="9" s="1"/>
  <c r="F42" i="11"/>
  <c r="BM41"/>
  <c r="AZ41"/>
  <c r="AS41"/>
  <c r="AH41"/>
  <c r="AC41"/>
  <c r="U41"/>
  <c r="M41"/>
  <c r="G39" i="9" s="1"/>
  <c r="F41" i="11"/>
  <c r="BM40"/>
  <c r="AZ40"/>
  <c r="AS40"/>
  <c r="AH40"/>
  <c r="AC40"/>
  <c r="U40"/>
  <c r="M40"/>
  <c r="G38" i="9" s="1"/>
  <c r="F40" i="11"/>
  <c r="BM39"/>
  <c r="AZ39"/>
  <c r="AS39"/>
  <c r="AH39"/>
  <c r="AC39"/>
  <c r="U39"/>
  <c r="M39"/>
  <c r="G37" i="9" s="1"/>
  <c r="F39" i="11"/>
  <c r="BM38"/>
  <c r="AZ38"/>
  <c r="AS38"/>
  <c r="AH38"/>
  <c r="AC38"/>
  <c r="U38"/>
  <c r="M38"/>
  <c r="G36" i="9" s="1"/>
  <c r="F38" i="11"/>
  <c r="BM37"/>
  <c r="AZ37"/>
  <c r="AS37"/>
  <c r="AH37"/>
  <c r="AC37"/>
  <c r="U37"/>
  <c r="M37"/>
  <c r="G35" i="9" s="1"/>
  <c r="F37" i="11"/>
  <c r="BM36"/>
  <c r="AZ36"/>
  <c r="AS36"/>
  <c r="AH36"/>
  <c r="AC36"/>
  <c r="U36"/>
  <c r="M36"/>
  <c r="G34" i="9" s="1"/>
  <c r="F36" i="11"/>
  <c r="BM35"/>
  <c r="AZ35"/>
  <c r="AS35"/>
  <c r="AH35"/>
  <c r="AC35"/>
  <c r="U35"/>
  <c r="M35"/>
  <c r="G33" i="9" s="1"/>
  <c r="F35" i="11"/>
  <c r="BM34"/>
  <c r="AZ34"/>
  <c r="AS34"/>
  <c r="AH34"/>
  <c r="AC34"/>
  <c r="U34"/>
  <c r="M34"/>
  <c r="G32" i="9" s="1"/>
  <c r="F34" i="11"/>
  <c r="BM33"/>
  <c r="AZ33"/>
  <c r="AS33"/>
  <c r="AH33"/>
  <c r="AC33"/>
  <c r="U33"/>
  <c r="M33"/>
  <c r="F33"/>
  <c r="BM32"/>
  <c r="AZ32"/>
  <c r="AS32"/>
  <c r="AH32"/>
  <c r="AC32"/>
  <c r="U32"/>
  <c r="M32"/>
  <c r="G30" i="9" s="1"/>
  <c r="F32" i="11"/>
  <c r="BM31"/>
  <c r="AZ31"/>
  <c r="AS31"/>
  <c r="AH31"/>
  <c r="AC31"/>
  <c r="U31"/>
  <c r="M31"/>
  <c r="G29" i="9" s="1"/>
  <c r="F31" i="11"/>
  <c r="BM30"/>
  <c r="AZ30"/>
  <c r="AS30"/>
  <c r="AH30"/>
  <c r="AC30"/>
  <c r="U30"/>
  <c r="M30"/>
  <c r="F30"/>
  <c r="BM29"/>
  <c r="AZ29"/>
  <c r="AS29"/>
  <c r="AH29"/>
  <c r="AC29"/>
  <c r="U29"/>
  <c r="M29"/>
  <c r="G27" i="9" s="1"/>
  <c r="F29" i="11"/>
  <c r="BM28"/>
  <c r="AZ28"/>
  <c r="AS28"/>
  <c r="AH28"/>
  <c r="AC28"/>
  <c r="U28"/>
  <c r="M28"/>
  <c r="G26" i="9" s="1"/>
  <c r="F28" i="11"/>
  <c r="BM27"/>
  <c r="AZ27"/>
  <c r="AS27"/>
  <c r="AH27"/>
  <c r="AC27"/>
  <c r="U27"/>
  <c r="M27"/>
  <c r="F27"/>
  <c r="BM26"/>
  <c r="AZ26"/>
  <c r="AS26"/>
  <c r="AH26"/>
  <c r="AC26"/>
  <c r="U26"/>
  <c r="M26"/>
  <c r="G24" i="9" s="1"/>
  <c r="F26" i="11"/>
  <c r="BM25"/>
  <c r="AZ25"/>
  <c r="AS25"/>
  <c r="AH25"/>
  <c r="AC25"/>
  <c r="U25"/>
  <c r="M25"/>
  <c r="G23" i="9" s="1"/>
  <c r="F25" i="11"/>
  <c r="BM24"/>
  <c r="AZ24"/>
  <c r="AS24"/>
  <c r="AH24"/>
  <c r="AC24"/>
  <c r="U24"/>
  <c r="M24"/>
  <c r="G22" i="9" s="1"/>
  <c r="F24" i="11"/>
  <c r="BM23"/>
  <c r="AZ23"/>
  <c r="AS23"/>
  <c r="AH23"/>
  <c r="AC23"/>
  <c r="U23"/>
  <c r="M23"/>
  <c r="G21" i="9" s="1"/>
  <c r="F23" i="11"/>
  <c r="BM22"/>
  <c r="AZ22"/>
  <c r="AS22"/>
  <c r="AH22"/>
  <c r="AC22"/>
  <c r="U22"/>
  <c r="M22"/>
  <c r="G20" i="9" s="1"/>
  <c r="F22" i="11"/>
  <c r="BM21"/>
  <c r="AZ21"/>
  <c r="AS21"/>
  <c r="AH21"/>
  <c r="AC21"/>
  <c r="U21"/>
  <c r="M21"/>
  <c r="F21"/>
  <c r="BM20"/>
  <c r="AZ20"/>
  <c r="AS20"/>
  <c r="AH20"/>
  <c r="AC20"/>
  <c r="U20"/>
  <c r="M20"/>
  <c r="G18" i="9" s="1"/>
  <c r="F20" i="11"/>
  <c r="BM19"/>
  <c r="AZ19"/>
  <c r="AS19"/>
  <c r="AH19"/>
  <c r="AC19"/>
  <c r="U19"/>
  <c r="M19"/>
  <c r="G17" i="9" s="1"/>
  <c r="F19" i="11"/>
  <c r="BM18"/>
  <c r="AZ18"/>
  <c r="AS18"/>
  <c r="AH18"/>
  <c r="AC18"/>
  <c r="U18"/>
  <c r="M18"/>
  <c r="F18"/>
  <c r="BM17"/>
  <c r="AZ17"/>
  <c r="AS17"/>
  <c r="AH17"/>
  <c r="AC17"/>
  <c r="U17"/>
  <c r="M17"/>
  <c r="G15" i="9" s="1"/>
  <c r="F17" i="11"/>
  <c r="BM16"/>
  <c r="AZ16"/>
  <c r="AS16"/>
  <c r="AH16"/>
  <c r="AC16"/>
  <c r="U16"/>
  <c r="M16"/>
  <c r="G14" i="9" s="1"/>
  <c r="F16" i="11"/>
  <c r="BM15"/>
  <c r="AZ15"/>
  <c r="AS15"/>
  <c r="AH15"/>
  <c r="AC15"/>
  <c r="U15"/>
  <c r="M15"/>
  <c r="F15"/>
  <c r="BM14"/>
  <c r="AZ14"/>
  <c r="AS14"/>
  <c r="AH14"/>
  <c r="AC14"/>
  <c r="U14"/>
  <c r="M14"/>
  <c r="G12" i="9" s="1"/>
  <c r="F14" i="11"/>
  <c r="BM13"/>
  <c r="AZ13"/>
  <c r="AS13"/>
  <c r="AH13"/>
  <c r="AC13"/>
  <c r="U13"/>
  <c r="M13"/>
  <c r="G11" i="9" s="1"/>
  <c r="F13" i="11"/>
  <c r="BM12"/>
  <c r="AZ12"/>
  <c r="AS12"/>
  <c r="AH12"/>
  <c r="AC12"/>
  <c r="U12"/>
  <c r="M12"/>
  <c r="G10" i="9" s="1"/>
  <c r="F12" i="11"/>
  <c r="BM11"/>
  <c r="AZ11"/>
  <c r="AS11"/>
  <c r="AH11"/>
  <c r="AC11"/>
  <c r="U11"/>
  <c r="M11"/>
  <c r="G9" i="9" s="1"/>
  <c r="F11" i="1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A11"/>
  <c r="A12" s="1"/>
  <c r="BM10"/>
  <c r="AZ10"/>
  <c r="AS10"/>
  <c r="AH10"/>
  <c r="AC10"/>
  <c r="U10"/>
  <c r="G8" i="9"/>
  <c r="D11" i="11"/>
  <c r="F8" i="9" l="1"/>
  <c r="BJ41" i="11"/>
  <c r="BJ20"/>
  <c r="BJ26"/>
  <c r="BJ48"/>
  <c r="BJ57"/>
  <c r="BJ59"/>
  <c r="BJ69"/>
  <c r="BJ73"/>
  <c r="BJ74"/>
  <c r="BJ76"/>
  <c r="BJ77"/>
  <c r="BJ78"/>
  <c r="BJ81"/>
  <c r="BJ86"/>
  <c r="BJ87"/>
  <c r="BJ91"/>
  <c r="BJ92"/>
  <c r="BJ93"/>
  <c r="BJ95"/>
  <c r="BJ96"/>
  <c r="BJ101"/>
  <c r="BJ102"/>
  <c r="BJ104"/>
  <c r="BJ105"/>
  <c r="BJ116"/>
  <c r="BJ117"/>
  <c r="BJ121"/>
  <c r="BJ124"/>
  <c r="BJ125"/>
  <c r="BJ127"/>
  <c r="BJ129"/>
  <c r="BJ133"/>
  <c r="BJ136"/>
  <c r="BJ137"/>
  <c r="BJ138"/>
  <c r="BJ139"/>
  <c r="BJ142"/>
  <c r="BJ143"/>
  <c r="BJ144"/>
  <c r="BJ145"/>
  <c r="BJ148"/>
  <c r="BJ149"/>
  <c r="BJ150"/>
  <c r="BJ151"/>
  <c r="BJ153"/>
  <c r="BJ157"/>
  <c r="BJ159"/>
  <c r="F26" i="9"/>
  <c r="F28"/>
  <c r="F29"/>
  <c r="F30"/>
  <c r="BJ36" i="11"/>
  <c r="F35" i="9"/>
  <c r="F37"/>
  <c r="BJ107" i="11"/>
  <c r="BJ111"/>
  <c r="BJ42"/>
  <c r="AH160"/>
  <c r="AR107"/>
  <c r="AR78"/>
  <c r="BK78" s="1"/>
  <c r="AR147"/>
  <c r="AR148"/>
  <c r="AR155"/>
  <c r="AR37"/>
  <c r="AR38"/>
  <c r="AR39"/>
  <c r="F160"/>
  <c r="AR124"/>
  <c r="BK124" s="1"/>
  <c r="AR126"/>
  <c r="BJ27"/>
  <c r="AR29"/>
  <c r="BJ29"/>
  <c r="BJ40"/>
  <c r="F39" i="9"/>
  <c r="AR72" i="11"/>
  <c r="BJ75"/>
  <c r="AR87"/>
  <c r="AR88"/>
  <c r="BJ114"/>
  <c r="BJ122"/>
  <c r="BJ123"/>
  <c r="AR152"/>
  <c r="AR154"/>
  <c r="AR12"/>
  <c r="AR20"/>
  <c r="BJ32"/>
  <c r="BJ33"/>
  <c r="BJ35"/>
  <c r="F41" i="9"/>
  <c r="BJ44" i="11"/>
  <c r="F43" i="9"/>
  <c r="BJ46" i="11"/>
  <c r="BJ47"/>
  <c r="AR57"/>
  <c r="AR62"/>
  <c r="AR65"/>
  <c r="BJ84"/>
  <c r="BJ90"/>
  <c r="AR102"/>
  <c r="BK102" s="1"/>
  <c r="AR138"/>
  <c r="AR151"/>
  <c r="F9" i="9"/>
  <c r="F10"/>
  <c r="AR15" i="11"/>
  <c r="F13" i="9"/>
  <c r="BJ16" i="11"/>
  <c r="F15" i="9"/>
  <c r="F16"/>
  <c r="F17"/>
  <c r="F19"/>
  <c r="F21"/>
  <c r="F22"/>
  <c r="F23"/>
  <c r="F24"/>
  <c r="AR31" i="11"/>
  <c r="AR32"/>
  <c r="AR41"/>
  <c r="AR51"/>
  <c r="BJ52"/>
  <c r="BJ53"/>
  <c r="BJ54"/>
  <c r="BJ60"/>
  <c r="BJ61"/>
  <c r="BJ62"/>
  <c r="BJ65"/>
  <c r="BJ66"/>
  <c r="AR79"/>
  <c r="AR80"/>
  <c r="AR81"/>
  <c r="AR98"/>
  <c r="BJ98"/>
  <c r="AR110"/>
  <c r="AR116"/>
  <c r="BK116" s="1"/>
  <c r="AR118"/>
  <c r="AR120"/>
  <c r="AR121"/>
  <c r="BK121" s="1"/>
  <c r="AR135"/>
  <c r="AR136"/>
  <c r="AR150"/>
  <c r="BK150" s="1"/>
  <c r="AR21"/>
  <c r="G19" i="9"/>
  <c r="F34"/>
  <c r="F18"/>
  <c r="AR11" i="11"/>
  <c r="BJ13"/>
  <c r="F11" i="9"/>
  <c r="BJ14" i="11"/>
  <c r="F12" i="9"/>
  <c r="AR30" i="11"/>
  <c r="G28" i="9"/>
  <c r="AR45" i="11"/>
  <c r="BP11"/>
  <c r="BQ11" s="1"/>
  <c r="BJ15"/>
  <c r="AR26"/>
  <c r="BK26" s="1"/>
  <c r="J24" i="9" s="1"/>
  <c r="BJ38" i="11"/>
  <c r="F36" i="9"/>
  <c r="BJ51" i="11"/>
  <c r="BJ22"/>
  <c r="F20" i="9"/>
  <c r="BJ12" i="11"/>
  <c r="AR17"/>
  <c r="AR18"/>
  <c r="G16" i="9"/>
  <c r="AR19" i="11"/>
  <c r="BJ21"/>
  <c r="AR35"/>
  <c r="AR55"/>
  <c r="AR56"/>
  <c r="AR59"/>
  <c r="F14" i="9"/>
  <c r="BJ17" i="11"/>
  <c r="AR23"/>
  <c r="BJ23"/>
  <c r="BJ30"/>
  <c r="AR34"/>
  <c r="BJ45"/>
  <c r="AR49"/>
  <c r="AR50"/>
  <c r="AR53"/>
  <c r="BJ56"/>
  <c r="BJ63"/>
  <c r="AR66"/>
  <c r="BJ67"/>
  <c r="BJ68"/>
  <c r="AR70"/>
  <c r="AR122"/>
  <c r="AR130"/>
  <c r="F42" i="9"/>
  <c r="G13"/>
  <c r="BJ11" i="11"/>
  <c r="AR13"/>
  <c r="AR14"/>
  <c r="BK14" s="1"/>
  <c r="J12" i="9" s="1"/>
  <c r="BJ18" i="11"/>
  <c r="AR22"/>
  <c r="BJ24"/>
  <c r="AR27"/>
  <c r="BK27" s="1"/>
  <c r="J25" i="9" s="1"/>
  <c r="F25"/>
  <c r="BJ28" i="11"/>
  <c r="F27" i="9"/>
  <c r="AR33" i="11"/>
  <c r="G31" i="9"/>
  <c r="F31"/>
  <c r="BJ34" i="11"/>
  <c r="F32" i="9"/>
  <c r="F33"/>
  <c r="BJ39" i="11"/>
  <c r="F40" i="9"/>
  <c r="AR43" i="11"/>
  <c r="AR44"/>
  <c r="AR47"/>
  <c r="BJ50"/>
  <c r="BJ58"/>
  <c r="AR61"/>
  <c r="AR69"/>
  <c r="BJ72"/>
  <c r="AR75"/>
  <c r="AR142"/>
  <c r="F38" i="9"/>
  <c r="G25"/>
  <c r="BJ71" i="11"/>
  <c r="AR74"/>
  <c r="BK74" s="1"/>
  <c r="BJ80"/>
  <c r="AR90"/>
  <c r="BK90" s="1"/>
  <c r="AR93"/>
  <c r="AR95"/>
  <c r="BK95" s="1"/>
  <c r="BJ99"/>
  <c r="AR104"/>
  <c r="BJ108"/>
  <c r="BJ110"/>
  <c r="BJ119"/>
  <c r="BJ120"/>
  <c r="BJ126"/>
  <c r="AR129"/>
  <c r="AR132"/>
  <c r="AR133"/>
  <c r="AR134"/>
  <c r="BJ134"/>
  <c r="BJ135"/>
  <c r="AR137"/>
  <c r="BK137" s="1"/>
  <c r="AR145"/>
  <c r="BK145" s="1"/>
  <c r="AR146"/>
  <c r="BJ147"/>
  <c r="BJ152"/>
  <c r="BJ154"/>
  <c r="BJ155"/>
  <c r="BJ156"/>
  <c r="AR159"/>
  <c r="AR82"/>
  <c r="AR89"/>
  <c r="AR92"/>
  <c r="AR94"/>
  <c r="AR115"/>
  <c r="AR127"/>
  <c r="AR128"/>
  <c r="AR141"/>
  <c r="AR144"/>
  <c r="AR157"/>
  <c r="BK157" s="1"/>
  <c r="AR158"/>
  <c r="AR68"/>
  <c r="AR76"/>
  <c r="BJ82"/>
  <c r="BJ83"/>
  <c r="AR84"/>
  <c r="AR85"/>
  <c r="AR86"/>
  <c r="BK86" s="1"/>
  <c r="BJ89"/>
  <c r="AR96"/>
  <c r="BJ97"/>
  <c r="AR101"/>
  <c r="BK101" s="1"/>
  <c r="AR105"/>
  <c r="BJ106"/>
  <c r="AR109"/>
  <c r="AR111"/>
  <c r="BJ113"/>
  <c r="AR114"/>
  <c r="BJ128"/>
  <c r="BJ130"/>
  <c r="BK130" s="1"/>
  <c r="BJ131"/>
  <c r="BJ132"/>
  <c r="AR139"/>
  <c r="AR140"/>
  <c r="BJ140"/>
  <c r="BJ141"/>
  <c r="AR153"/>
  <c r="AR156"/>
  <c r="BJ158"/>
  <c r="A13"/>
  <c r="BP12"/>
  <c r="BQ12" s="1"/>
  <c r="AR10"/>
  <c r="BJ19"/>
  <c r="BJ31"/>
  <c r="BJ37"/>
  <c r="AR40"/>
  <c r="BJ43"/>
  <c r="AR46"/>
  <c r="BK46" s="1"/>
  <c r="BJ49"/>
  <c r="AR52"/>
  <c r="BJ55"/>
  <c r="AR58"/>
  <c r="D12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M160"/>
  <c r="AR28"/>
  <c r="AS160"/>
  <c r="BP10"/>
  <c r="BJ10"/>
  <c r="AZ160"/>
  <c r="AR16"/>
  <c r="BJ25"/>
  <c r="AC160"/>
  <c r="AR24"/>
  <c r="AR25"/>
  <c r="AR36"/>
  <c r="AR42"/>
  <c r="BK42" s="1"/>
  <c r="J40" i="9" s="1"/>
  <c r="AR48" i="11"/>
  <c r="AR54"/>
  <c r="AR60"/>
  <c r="AR63"/>
  <c r="AR67"/>
  <c r="AR71"/>
  <c r="AR108"/>
  <c r="U160"/>
  <c r="BJ64"/>
  <c r="AR73"/>
  <c r="BK73" s="1"/>
  <c r="AR77"/>
  <c r="BK77" s="1"/>
  <c r="AR83"/>
  <c r="AR99"/>
  <c r="AR64"/>
  <c r="BJ70"/>
  <c r="BK70" s="1"/>
  <c r="BJ79"/>
  <c r="BJ85"/>
  <c r="BJ88"/>
  <c r="AR97"/>
  <c r="AR106"/>
  <c r="BJ112"/>
  <c r="BJ118"/>
  <c r="AR119"/>
  <c r="BK119" s="1"/>
  <c r="BJ94"/>
  <c r="BJ103"/>
  <c r="BJ109"/>
  <c r="AR112"/>
  <c r="AR103"/>
  <c r="AR113"/>
  <c r="BJ100"/>
  <c r="AR117"/>
  <c r="BK117" s="1"/>
  <c r="AR91"/>
  <c r="AR100"/>
  <c r="BJ115"/>
  <c r="AR125"/>
  <c r="BJ146"/>
  <c r="AR149"/>
  <c r="AR123"/>
  <c r="BK123" s="1"/>
  <c r="AR143"/>
  <c r="BK143" s="1"/>
  <c r="AR131"/>
  <c r="BK20" l="1"/>
  <c r="J18" i="9" s="1"/>
  <c r="BK87" i="11"/>
  <c r="BK99"/>
  <c r="BK60"/>
  <c r="BK76"/>
  <c r="BK91"/>
  <c r="BK129"/>
  <c r="BK84"/>
  <c r="BK69"/>
  <c r="BK96"/>
  <c r="BK104"/>
  <c r="BK54"/>
  <c r="BK114"/>
  <c r="BK36"/>
  <c r="J34" i="9" s="1"/>
  <c r="BK144" i="11"/>
  <c r="BK75"/>
  <c r="BK33"/>
  <c r="J31" i="9" s="1"/>
  <c r="BK80" i="11"/>
  <c r="BK126"/>
  <c r="BK153"/>
  <c r="BK58"/>
  <c r="BK68"/>
  <c r="BK125"/>
  <c r="BK142"/>
  <c r="BK92"/>
  <c r="BK138"/>
  <c r="BK57"/>
  <c r="BK127"/>
  <c r="BK159"/>
  <c r="BK107"/>
  <c r="BK149"/>
  <c r="BK81"/>
  <c r="BK41"/>
  <c r="J39" i="9" s="1"/>
  <c r="BK63" i="11"/>
  <c r="BK28"/>
  <c r="J26" i="9" s="1"/>
  <c r="BK93" i="11"/>
  <c r="BK66"/>
  <c r="BK59"/>
  <c r="BK48"/>
  <c r="BK105"/>
  <c r="BK133"/>
  <c r="BK37"/>
  <c r="J35" i="9" s="1"/>
  <c r="BK139" i="11"/>
  <c r="BK65"/>
  <c r="BK151"/>
  <c r="BK32"/>
  <c r="J30" i="9" s="1"/>
  <c r="BK97" i="11"/>
  <c r="BK108"/>
  <c r="BK30"/>
  <c r="J28" i="9" s="1"/>
  <c r="BK136" i="11"/>
  <c r="BK148"/>
  <c r="BK13"/>
  <c r="J11" i="9" s="1"/>
  <c r="BK40" i="11"/>
  <c r="J38" i="9" s="1"/>
  <c r="BK47" i="11"/>
  <c r="BK134"/>
  <c r="BK100"/>
  <c r="BK158"/>
  <c r="BK131"/>
  <c r="BK113"/>
  <c r="BK71"/>
  <c r="BK52"/>
  <c r="BK140"/>
  <c r="BK111"/>
  <c r="BK122"/>
  <c r="BK35"/>
  <c r="J33" i="9" s="1"/>
  <c r="BK98" i="11"/>
  <c r="BK106"/>
  <c r="BK83"/>
  <c r="BK67"/>
  <c r="BK24"/>
  <c r="J22" i="9" s="1"/>
  <c r="BK16" i="11"/>
  <c r="J14" i="9" s="1"/>
  <c r="BK89" i="11"/>
  <c r="BK146"/>
  <c r="BK61"/>
  <c r="BK44"/>
  <c r="J42" i="9" s="1"/>
  <c r="BK135" i="11"/>
  <c r="BK53"/>
  <c r="BK154"/>
  <c r="BK29"/>
  <c r="J27" i="9" s="1"/>
  <c r="BK85" i="11"/>
  <c r="BK152"/>
  <c r="BK147"/>
  <c r="BK38"/>
  <c r="J36" i="9" s="1"/>
  <c r="BK39" i="11"/>
  <c r="J37" i="9" s="1"/>
  <c r="BK94" i="11"/>
  <c r="BK79"/>
  <c r="BK110"/>
  <c r="BK55"/>
  <c r="BK19"/>
  <c r="J17" i="9" s="1"/>
  <c r="BK115" i="11"/>
  <c r="BK31"/>
  <c r="J29" i="9" s="1"/>
  <c r="BK155" i="11"/>
  <c r="BK120"/>
  <c r="BK72"/>
  <c r="BK109"/>
  <c r="BK118"/>
  <c r="BK88"/>
  <c r="BK49"/>
  <c r="BK12"/>
  <c r="J10" i="9" s="1"/>
  <c r="BK51" i="11"/>
  <c r="BK15"/>
  <c r="J13" i="9" s="1"/>
  <c r="AI161" i="11"/>
  <c r="BK45"/>
  <c r="J43" i="9" s="1"/>
  <c r="BK128" i="11"/>
  <c r="BK132"/>
  <c r="BK17"/>
  <c r="J15" i="9" s="1"/>
  <c r="BK56" i="11"/>
  <c r="BK62"/>
  <c r="BK11"/>
  <c r="J9" i="9" s="1"/>
  <c r="BK112" i="11"/>
  <c r="BK141"/>
  <c r="BK82"/>
  <c r="BK34"/>
  <c r="J32" i="9" s="1"/>
  <c r="BK18" i="11"/>
  <c r="J16" i="9" s="1"/>
  <c r="BK50" i="11"/>
  <c r="BK21"/>
  <c r="J19" i="9" s="1"/>
  <c r="BK156" i="11"/>
  <c r="BK64"/>
  <c r="BK103"/>
  <c r="BK43"/>
  <c r="J41" i="9" s="1"/>
  <c r="BK22" i="11"/>
  <c r="J20" i="9" s="1"/>
  <c r="BK23" i="11"/>
  <c r="J21" i="9" s="1"/>
  <c r="AK161" i="11"/>
  <c r="A14"/>
  <c r="BP13"/>
  <c r="BQ13" s="1"/>
  <c r="K161"/>
  <c r="X161"/>
  <c r="BH161"/>
  <c r="AQ161"/>
  <c r="N161"/>
  <c r="BD161"/>
  <c r="AM161"/>
  <c r="AB161"/>
  <c r="R161"/>
  <c r="V161"/>
  <c r="AU161"/>
  <c r="W161"/>
  <c r="AD161"/>
  <c r="G161"/>
  <c r="AW161"/>
  <c r="T161"/>
  <c r="AY161"/>
  <c r="AN161"/>
  <c r="AX161"/>
  <c r="AG161"/>
  <c r="BK25"/>
  <c r="BJ160"/>
  <c r="E161"/>
  <c r="Q161"/>
  <c r="BG161"/>
  <c r="AJ161"/>
  <c r="S161"/>
  <c r="BC161"/>
  <c r="Z161"/>
  <c r="I161"/>
  <c r="BE161"/>
  <c r="AT161"/>
  <c r="AR160"/>
  <c r="BK10"/>
  <c r="BN10" s="1"/>
  <c r="AO161"/>
  <c r="BA161"/>
  <c r="AP161"/>
  <c r="Y161"/>
  <c r="BI161"/>
  <c r="AF161"/>
  <c r="O161"/>
  <c r="J161"/>
  <c r="BF161"/>
  <c r="BB161"/>
  <c r="H161"/>
  <c r="BQ10"/>
  <c r="L161"/>
  <c r="AV161"/>
  <c r="AE161"/>
  <c r="AL161"/>
  <c r="AA161"/>
  <c r="P161"/>
  <c r="BL20" l="1"/>
  <c r="BL95"/>
  <c r="BL118"/>
  <c r="BL145"/>
  <c r="BL78"/>
  <c r="BL41"/>
  <c r="BL73"/>
  <c r="BL62"/>
  <c r="BL103"/>
  <c r="BL54"/>
  <c r="BL80"/>
  <c r="BL85"/>
  <c r="BL14"/>
  <c r="BL31"/>
  <c r="BL70"/>
  <c r="J8" i="9"/>
  <c r="AH161" i="11"/>
  <c r="BL69"/>
  <c r="J23" i="9"/>
  <c r="AC161" i="11"/>
  <c r="BL77"/>
  <c r="BL61"/>
  <c r="BL142"/>
  <c r="BL119"/>
  <c r="BL111"/>
  <c r="BL55"/>
  <c r="BL46"/>
  <c r="BL158"/>
  <c r="BL126"/>
  <c r="BL117"/>
  <c r="BL56"/>
  <c r="BL124"/>
  <c r="BL101"/>
  <c r="BL97"/>
  <c r="BL37"/>
  <c r="BL52"/>
  <c r="BL133"/>
  <c r="BL66"/>
  <c r="BL42"/>
  <c r="BL36"/>
  <c r="BL151"/>
  <c r="BL144"/>
  <c r="BL87"/>
  <c r="BL51"/>
  <c r="BL27"/>
  <c r="BL157"/>
  <c r="BL91"/>
  <c r="A15"/>
  <c r="BP14"/>
  <c r="AZ161"/>
  <c r="BL104"/>
  <c r="BL122"/>
  <c r="BL139"/>
  <c r="BL72"/>
  <c r="BL48"/>
  <c r="BK160"/>
  <c r="BL28"/>
  <c r="BL16"/>
  <c r="BL12"/>
  <c r="BL11"/>
  <c r="BL10"/>
  <c r="BL30"/>
  <c r="BL18"/>
  <c r="BO10"/>
  <c r="L8" i="9" s="1"/>
  <c r="BL13" i="11"/>
  <c r="BL34"/>
  <c r="BL24"/>
  <c r="BL15"/>
  <c r="BL114"/>
  <c r="BL75"/>
  <c r="BL84"/>
  <c r="BL26"/>
  <c r="BL67"/>
  <c r="BL106"/>
  <c r="BL143"/>
  <c r="BL88"/>
  <c r="BL39"/>
  <c r="BL49"/>
  <c r="BL113"/>
  <c r="BL92"/>
  <c r="BL105"/>
  <c r="BL76"/>
  <c r="BL132"/>
  <c r="BL65"/>
  <c r="BL47"/>
  <c r="BL110"/>
  <c r="BL83"/>
  <c r="BL60"/>
  <c r="BL59"/>
  <c r="BL140"/>
  <c r="BL90"/>
  <c r="BL38"/>
  <c r="U161"/>
  <c r="BL153"/>
  <c r="BL125"/>
  <c r="BL115"/>
  <c r="BL82"/>
  <c r="BL136"/>
  <c r="BL123"/>
  <c r="BL108"/>
  <c r="BL86"/>
  <c r="BL129"/>
  <c r="BL130"/>
  <c r="BL107"/>
  <c r="BL102"/>
  <c r="BL43"/>
  <c r="BL135"/>
  <c r="BL116"/>
  <c r="BL96"/>
  <c r="BL64"/>
  <c r="BL150"/>
  <c r="BL94"/>
  <c r="BL57"/>
  <c r="BL29"/>
  <c r="BL40"/>
  <c r="BL148"/>
  <c r="BL137"/>
  <c r="BL68"/>
  <c r="BL19"/>
  <c r="BL147"/>
  <c r="BL98"/>
  <c r="BL71"/>
  <c r="BL53"/>
  <c r="BL128"/>
  <c r="BL156"/>
  <c r="BL99"/>
  <c r="BL63"/>
  <c r="BL35"/>
  <c r="AS161"/>
  <c r="BL146"/>
  <c r="BL109"/>
  <c r="BL44"/>
  <c r="BL22"/>
  <c r="BL58"/>
  <c r="F161"/>
  <c r="BL79"/>
  <c r="BL93"/>
  <c r="M161"/>
  <c r="BL138"/>
  <c r="BL81"/>
  <c r="BL45"/>
  <c r="BL17"/>
  <c r="BL141"/>
  <c r="BL155"/>
  <c r="BL100"/>
  <c r="BL152"/>
  <c r="BL120"/>
  <c r="BL112"/>
  <c r="BL50"/>
  <c r="BL21"/>
  <c r="BL154"/>
  <c r="BL74"/>
  <c r="BL25"/>
  <c r="BL159"/>
  <c r="BL127"/>
  <c r="BL149"/>
  <c r="BL121"/>
  <c r="BL23"/>
  <c r="BL134"/>
  <c r="BL131"/>
  <c r="BL89"/>
  <c r="BL32"/>
  <c r="BL33"/>
  <c r="BJ161" l="1"/>
  <c r="AR161"/>
  <c r="BQ14"/>
  <c r="BP15"/>
  <c r="BQ15" s="1"/>
  <c r="A16"/>
  <c r="BN11"/>
  <c r="BO11" s="1"/>
  <c r="L9" i="9" s="1"/>
  <c r="E10" i="10" s="1"/>
  <c r="BK161" i="11" l="1"/>
  <c r="BL161" s="1"/>
  <c r="B13" i="8" s="1"/>
  <c r="BN12" i="11"/>
  <c r="BO12" s="1"/>
  <c r="L10" i="9" s="1"/>
  <c r="BP16" i="11"/>
  <c r="A17"/>
  <c r="BL160" l="1"/>
  <c r="BN13"/>
  <c r="BO13" s="1"/>
  <c r="L11" i="9" s="1"/>
  <c r="A18" i="11"/>
  <c r="BP17"/>
  <c r="BQ17" s="1"/>
  <c r="BQ16"/>
  <c r="BN14" l="1"/>
  <c r="BO14" s="1"/>
  <c r="L12" i="9" s="1"/>
  <c r="A19" i="11"/>
  <c r="BP18"/>
  <c r="BQ18" l="1"/>
  <c r="BN15"/>
  <c r="BO15" s="1"/>
  <c r="L13" i="9" s="1"/>
  <c r="A20" i="11"/>
  <c r="BP19"/>
  <c r="BQ19" s="1"/>
  <c r="BN16" l="1"/>
  <c r="BO16" s="1"/>
  <c r="L14" i="9" s="1"/>
  <c r="E15" i="10" s="1"/>
  <c r="A21" i="11"/>
  <c r="BP20"/>
  <c r="BQ20" s="1"/>
  <c r="BN17" l="1"/>
  <c r="BO17" s="1"/>
  <c r="L15" i="9" s="1"/>
  <c r="BP21" i="11"/>
  <c r="BQ21" s="1"/>
  <c r="A22"/>
  <c r="BN18" l="1"/>
  <c r="BO18" s="1"/>
  <c r="L16" i="9" s="1"/>
  <c r="BP22" i="11"/>
  <c r="BQ22" s="1"/>
  <c r="A23"/>
  <c r="BN19" l="1"/>
  <c r="BO19" s="1"/>
  <c r="L17" i="9" s="1"/>
  <c r="A24" i="11"/>
  <c r="BP23"/>
  <c r="BQ23" s="1"/>
  <c r="A25" l="1"/>
  <c r="BP24"/>
  <c r="BQ24" s="1"/>
  <c r="BN20"/>
  <c r="BO20" s="1"/>
  <c r="L18" i="9" s="1"/>
  <c r="BN21" i="11" l="1"/>
  <c r="BO21" s="1"/>
  <c r="L19" i="9" s="1"/>
  <c r="A26" i="11"/>
  <c r="BP25"/>
  <c r="BQ25" s="1"/>
  <c r="BN22" l="1"/>
  <c r="BO22" s="1"/>
  <c r="L20" i="9" s="1"/>
  <c r="A27" i="11"/>
  <c r="BP26"/>
  <c r="BQ26" s="1"/>
  <c r="BN23" l="1"/>
  <c r="BO23" s="1"/>
  <c r="L21" i="9" s="1"/>
  <c r="BP27" i="11"/>
  <c r="BQ27" s="1"/>
  <c r="A28"/>
  <c r="BN24" l="1"/>
  <c r="BO24" s="1"/>
  <c r="L22" i="9" s="1"/>
  <c r="BP28" i="11"/>
  <c r="BQ28" s="1"/>
  <c r="A29"/>
  <c r="BN25" l="1"/>
  <c r="BO25" s="1"/>
  <c r="L23" i="9" s="1"/>
  <c r="A30" i="11"/>
  <c r="BP29"/>
  <c r="BQ29" s="1"/>
  <c r="BN26" l="1"/>
  <c r="BO26" s="1"/>
  <c r="L24" i="9" s="1"/>
  <c r="A31" i="11"/>
  <c r="BP30"/>
  <c r="BQ30" s="1"/>
  <c r="BN27" l="1"/>
  <c r="BO27" s="1"/>
  <c r="L25" i="9" s="1"/>
  <c r="A32" i="11"/>
  <c r="BP31"/>
  <c r="BQ31" s="1"/>
  <c r="BN28" l="1"/>
  <c r="BO28" s="1"/>
  <c r="L26" i="9" s="1"/>
  <c r="A33" i="11"/>
  <c r="BP32"/>
  <c r="BQ32" s="1"/>
  <c r="BN29" l="1"/>
  <c r="BO29" s="1"/>
  <c r="L27" i="9" s="1"/>
  <c r="BP33" i="11"/>
  <c r="BQ33" s="1"/>
  <c r="A34"/>
  <c r="BN30" l="1"/>
  <c r="BO30" s="1"/>
  <c r="L28" i="9" s="1"/>
  <c r="BP34" i="11"/>
  <c r="BQ34" s="1"/>
  <c r="A35"/>
  <c r="BN31" l="1"/>
  <c r="BO31" s="1"/>
  <c r="L29" i="9" s="1"/>
  <c r="A36" i="11"/>
  <c r="BP35"/>
  <c r="BQ35" s="1"/>
  <c r="BN32" l="1"/>
  <c r="BO32" s="1"/>
  <c r="L30" i="9" s="1"/>
  <c r="A37" i="11"/>
  <c r="BP36"/>
  <c r="BQ36" s="1"/>
  <c r="BN33" l="1"/>
  <c r="BO33" s="1"/>
  <c r="L31" i="9" s="1"/>
  <c r="A38" i="11"/>
  <c r="BP37"/>
  <c r="BQ37" s="1"/>
  <c r="BN34" l="1"/>
  <c r="BO34" s="1"/>
  <c r="L32" i="9" s="1"/>
  <c r="A39" i="11"/>
  <c r="BP38"/>
  <c r="BQ38" s="1"/>
  <c r="A40" l="1"/>
  <c r="BP39"/>
  <c r="BQ39" s="1"/>
  <c r="BN35"/>
  <c r="BO35" s="1"/>
  <c r="L33" i="9" s="1"/>
  <c r="BN36" i="11" l="1"/>
  <c r="BO36" s="1"/>
  <c r="L34" i="9" s="1"/>
  <c r="BP40" i="11"/>
  <c r="BQ40" s="1"/>
  <c r="A41"/>
  <c r="BN37" l="1"/>
  <c r="BO37" s="1"/>
  <c r="L35" i="9" s="1"/>
  <c r="BP41" i="11"/>
  <c r="BQ41" s="1"/>
  <c r="A42"/>
  <c r="BN38" l="1"/>
  <c r="BO38" s="1"/>
  <c r="L36" i="9" s="1"/>
  <c r="A43" i="11"/>
  <c r="BP42"/>
  <c r="BQ42" s="1"/>
  <c r="BN39" l="1"/>
  <c r="BO39" s="1"/>
  <c r="L37" i="9" s="1"/>
  <c r="E38" i="10" s="1"/>
  <c r="A44" i="11"/>
  <c r="BP43"/>
  <c r="BQ43" s="1"/>
  <c r="BN40" l="1"/>
  <c r="BO40" s="1"/>
  <c r="L38" i="9" s="1"/>
  <c r="A45" i="11"/>
  <c r="BP44"/>
  <c r="BQ44" s="1"/>
  <c r="A46" l="1"/>
  <c r="BP45"/>
  <c r="BQ45" s="1"/>
  <c r="BN41"/>
  <c r="BO41" s="1"/>
  <c r="L39" i="9" s="1"/>
  <c r="BN42" i="11" l="1"/>
  <c r="BO42" s="1"/>
  <c r="L40" i="9" s="1"/>
  <c r="BP46" i="11"/>
  <c r="BQ46" s="1"/>
  <c r="A47"/>
  <c r="BN43" l="1"/>
  <c r="BO43" s="1"/>
  <c r="L41" i="9" s="1"/>
  <c r="BP47" i="11"/>
  <c r="BQ47" s="1"/>
  <c r="A48"/>
  <c r="A49" l="1"/>
  <c r="BP48"/>
  <c r="BQ48" s="1"/>
  <c r="BN44"/>
  <c r="BO44" s="1"/>
  <c r="L42" i="9" s="1"/>
  <c r="BN45" i="11" l="1"/>
  <c r="BO45" s="1"/>
  <c r="L43" i="9" s="1"/>
  <c r="A50" i="11"/>
  <c r="BP49"/>
  <c r="BQ49" s="1"/>
  <c r="BN46" l="1"/>
  <c r="BO46" s="1"/>
  <c r="A51"/>
  <c r="BP50"/>
  <c r="BQ50" s="1"/>
  <c r="BN47" l="1"/>
  <c r="BO47" s="1"/>
  <c r="A52"/>
  <c r="BP51"/>
  <c r="BQ51" s="1"/>
  <c r="BN48" l="1"/>
  <c r="BO48" s="1"/>
  <c r="BP52"/>
  <c r="BQ52" s="1"/>
  <c r="A53"/>
  <c r="BN49" l="1"/>
  <c r="BO49" s="1"/>
  <c r="BP53"/>
  <c r="BQ53" s="1"/>
  <c r="A54"/>
  <c r="A55" l="1"/>
  <c r="BP54"/>
  <c r="BQ54" s="1"/>
  <c r="BN50"/>
  <c r="BO50" s="1"/>
  <c r="BN51" l="1"/>
  <c r="BO51" s="1"/>
  <c r="A56"/>
  <c r="BP55"/>
  <c r="BQ55" s="1"/>
  <c r="BN52" l="1"/>
  <c r="BO52" s="1"/>
  <c r="A57"/>
  <c r="BP56"/>
  <c r="BQ56" s="1"/>
  <c r="A58" l="1"/>
  <c r="BP57"/>
  <c r="BQ57" s="1"/>
  <c r="BN53"/>
  <c r="BO53" s="1"/>
  <c r="BN54" l="1"/>
  <c r="BO54" s="1"/>
  <c r="BP58"/>
  <c r="BQ58" s="1"/>
  <c r="A59"/>
  <c r="BN55" l="1"/>
  <c r="BO55" s="1"/>
  <c r="BP59"/>
  <c r="BQ59" s="1"/>
  <c r="A60"/>
  <c r="BN56" l="1"/>
  <c r="BO56" s="1"/>
  <c r="BP60"/>
  <c r="BQ60" s="1"/>
  <c r="A61"/>
  <c r="BN57" l="1"/>
  <c r="BO57" s="1"/>
  <c r="BP61"/>
  <c r="BQ61" s="1"/>
  <c r="A62"/>
  <c r="BN58" l="1"/>
  <c r="BO58" s="1"/>
  <c r="A63"/>
  <c r="BP62"/>
  <c r="BQ62" s="1"/>
  <c r="BN59" l="1"/>
  <c r="BO59" s="1"/>
  <c r="A64"/>
  <c r="BP63"/>
  <c r="BQ63" s="1"/>
  <c r="BN60" l="1"/>
  <c r="BO60" s="1"/>
  <c r="BP64"/>
  <c r="BQ64" s="1"/>
  <c r="A65"/>
  <c r="BN61" l="1"/>
  <c r="BO61" s="1"/>
  <c r="A66"/>
  <c r="BP65"/>
  <c r="BQ65" s="1"/>
  <c r="A67" l="1"/>
  <c r="BP66"/>
  <c r="BQ66" s="1"/>
  <c r="BN62"/>
  <c r="BO62" s="1"/>
  <c r="BN63" l="1"/>
  <c r="BO63" s="1"/>
  <c r="BP67"/>
  <c r="BQ67" s="1"/>
  <c r="A68"/>
  <c r="BN64" l="1"/>
  <c r="BO64" s="1"/>
  <c r="A69"/>
  <c r="BP68"/>
  <c r="BQ68" s="1"/>
  <c r="BN65" l="1"/>
  <c r="BO65" s="1"/>
  <c r="A70"/>
  <c r="BP69"/>
  <c r="BQ69" s="1"/>
  <c r="BN66" l="1"/>
  <c r="BO66" s="1"/>
  <c r="BP70"/>
  <c r="BQ70" s="1"/>
  <c r="A71"/>
  <c r="BN67" l="1"/>
  <c r="BO67" s="1"/>
  <c r="A72"/>
  <c r="BP71"/>
  <c r="BQ71" s="1"/>
  <c r="BN68" l="1"/>
  <c r="BO68" s="1"/>
  <c r="A73"/>
  <c r="BP72"/>
  <c r="BQ72" s="1"/>
  <c r="BN69" l="1"/>
  <c r="BO69" s="1"/>
  <c r="BP73"/>
  <c r="BQ73" s="1"/>
  <c r="A74"/>
  <c r="BN70" l="1"/>
  <c r="BO70" s="1"/>
  <c r="A75"/>
  <c r="BP74"/>
  <c r="BQ74" s="1"/>
  <c r="BN71" l="1"/>
  <c r="BO71" s="1"/>
  <c r="A76"/>
  <c r="BP75"/>
  <c r="BQ75" s="1"/>
  <c r="BN72" l="1"/>
  <c r="BO72" s="1"/>
  <c r="BP76"/>
  <c r="BQ76" s="1"/>
  <c r="A77"/>
  <c r="BN73" l="1"/>
  <c r="BO73" s="1"/>
  <c r="BP77"/>
  <c r="BQ77" s="1"/>
  <c r="A78"/>
  <c r="BN74" l="1"/>
  <c r="BO74" s="1"/>
  <c r="A79"/>
  <c r="BP78"/>
  <c r="BQ78" s="1"/>
  <c r="BN75" l="1"/>
  <c r="BO75" s="1"/>
  <c r="A80"/>
  <c r="BP79"/>
  <c r="BQ79" s="1"/>
  <c r="BN76" l="1"/>
  <c r="BO76" s="1"/>
  <c r="A81"/>
  <c r="BP80"/>
  <c r="BQ80" s="1"/>
  <c r="BN77" l="1"/>
  <c r="BO77" s="1"/>
  <c r="A82"/>
  <c r="BP81"/>
  <c r="BQ81" s="1"/>
  <c r="BN78" l="1"/>
  <c r="BO78" s="1"/>
  <c r="BP82"/>
  <c r="BQ82" s="1"/>
  <c r="A83"/>
  <c r="BN79" l="1"/>
  <c r="BO79" s="1"/>
  <c r="BP83"/>
  <c r="BQ83" s="1"/>
  <c r="A84"/>
  <c r="A85" l="1"/>
  <c r="BP84"/>
  <c r="BQ84" s="1"/>
  <c r="BN80"/>
  <c r="BO80" s="1"/>
  <c r="BN81" l="1"/>
  <c r="BO81" s="1"/>
  <c r="A86"/>
  <c r="BP85"/>
  <c r="BQ85" s="1"/>
  <c r="BN82" l="1"/>
  <c r="BO82" s="1"/>
  <c r="A87"/>
  <c r="BP86"/>
  <c r="BQ86" s="1"/>
  <c r="BN83" l="1"/>
  <c r="BO83" s="1"/>
  <c r="A88"/>
  <c r="BP87"/>
  <c r="BQ87" s="1"/>
  <c r="BN84" l="1"/>
  <c r="BO84" s="1"/>
  <c r="BP88"/>
  <c r="BQ88" s="1"/>
  <c r="A89"/>
  <c r="BN85" l="1"/>
  <c r="BO85" s="1"/>
  <c r="A90"/>
  <c r="BP89"/>
  <c r="BQ89" s="1"/>
  <c r="BN86" l="1"/>
  <c r="BO86" s="1"/>
  <c r="A91"/>
  <c r="BP90"/>
  <c r="BQ90" s="1"/>
  <c r="BN87" l="1"/>
  <c r="BO87" s="1"/>
  <c r="A92"/>
  <c r="BP91"/>
  <c r="BQ91" s="1"/>
  <c r="BN88" l="1"/>
  <c r="BO88" s="1"/>
  <c r="A93"/>
  <c r="BP92"/>
  <c r="BQ92" s="1"/>
  <c r="BN89" l="1"/>
  <c r="BO89" s="1"/>
  <c r="A94"/>
  <c r="BP93"/>
  <c r="BQ93" s="1"/>
  <c r="BN90" l="1"/>
  <c r="BO90" s="1"/>
  <c r="BP94"/>
  <c r="BQ94" s="1"/>
  <c r="A95"/>
  <c r="BN91" l="1"/>
  <c r="BO91" s="1"/>
  <c r="A96"/>
  <c r="BP95"/>
  <c r="BQ95" s="1"/>
  <c r="BN92" l="1"/>
  <c r="BO92" s="1"/>
  <c r="A97"/>
  <c r="BP96"/>
  <c r="BQ96" s="1"/>
  <c r="BN93" l="1"/>
  <c r="BO93" s="1"/>
  <c r="BP97"/>
  <c r="BQ97" s="1"/>
  <c r="A98"/>
  <c r="BN94" l="1"/>
  <c r="BO94" s="1"/>
  <c r="A99"/>
  <c r="BP98"/>
  <c r="BQ98" s="1"/>
  <c r="BN95" l="1"/>
  <c r="BO95" s="1"/>
  <c r="A100"/>
  <c r="BP99"/>
  <c r="BQ99" s="1"/>
  <c r="BN96" l="1"/>
  <c r="BO96" s="1"/>
  <c r="BP100"/>
  <c r="BQ100" s="1"/>
  <c r="A101"/>
  <c r="BN97" l="1"/>
  <c r="BO97" s="1"/>
  <c r="A102"/>
  <c r="BP101"/>
  <c r="BQ101" s="1"/>
  <c r="A103" l="1"/>
  <c r="BP102"/>
  <c r="BQ102" s="1"/>
  <c r="BN98"/>
  <c r="BO98" s="1"/>
  <c r="BN99" l="1"/>
  <c r="BO99" s="1"/>
  <c r="BP103"/>
  <c r="BQ103" s="1"/>
  <c r="A104"/>
  <c r="BN100" l="1"/>
  <c r="BO100" s="1"/>
  <c r="A105"/>
  <c r="BP104"/>
  <c r="BQ104" s="1"/>
  <c r="BN101" l="1"/>
  <c r="BO101" s="1"/>
  <c r="A106"/>
  <c r="BP105"/>
  <c r="BQ105" s="1"/>
  <c r="BN102" l="1"/>
  <c r="BO102" s="1"/>
  <c r="BP106"/>
  <c r="BQ106" s="1"/>
  <c r="A107"/>
  <c r="BN103" l="1"/>
  <c r="BO103" s="1"/>
  <c r="A108"/>
  <c r="BP107"/>
  <c r="BQ107" s="1"/>
  <c r="BN104" l="1"/>
  <c r="BO104" s="1"/>
  <c r="A109"/>
  <c r="BP108"/>
  <c r="BQ108" s="1"/>
  <c r="BN105" l="1"/>
  <c r="BO105" s="1"/>
  <c r="BP109"/>
  <c r="BQ109" s="1"/>
  <c r="A110"/>
  <c r="BN106" l="1"/>
  <c r="BO106" s="1"/>
  <c r="BP110"/>
  <c r="BQ110" s="1"/>
  <c r="A111"/>
  <c r="BP111" l="1"/>
  <c r="BQ111" s="1"/>
  <c r="A112"/>
  <c r="BN107"/>
  <c r="BO107" s="1"/>
  <c r="BN108" l="1"/>
  <c r="BO108" s="1"/>
  <c r="BP112"/>
  <c r="BQ112" s="1"/>
  <c r="A113"/>
  <c r="BN109" l="1"/>
  <c r="BO109" s="1"/>
  <c r="A114"/>
  <c r="BP113"/>
  <c r="BQ113" s="1"/>
  <c r="BN110" l="1"/>
  <c r="BO110" s="1"/>
  <c r="A115"/>
  <c r="BP114"/>
  <c r="BQ114" s="1"/>
  <c r="BN111" l="1"/>
  <c r="BO111" s="1"/>
  <c r="BP115"/>
  <c r="BQ115" s="1"/>
  <c r="A116"/>
  <c r="BN112" l="1"/>
  <c r="BO112" s="1"/>
  <c r="BP116"/>
  <c r="BQ116" s="1"/>
  <c r="A117"/>
  <c r="A118" l="1"/>
  <c r="BP117"/>
  <c r="BQ117" s="1"/>
  <c r="BN113"/>
  <c r="BO113" s="1"/>
  <c r="BN114" l="1"/>
  <c r="BO114" s="1"/>
  <c r="A119"/>
  <c r="BP118"/>
  <c r="BQ118" s="1"/>
  <c r="BN115" l="1"/>
  <c r="BO115" s="1"/>
  <c r="A120"/>
  <c r="BP119"/>
  <c r="BQ119" s="1"/>
  <c r="BN116" l="1"/>
  <c r="BO116" s="1"/>
  <c r="BP120"/>
  <c r="BQ120" s="1"/>
  <c r="A121"/>
  <c r="BN117" l="1"/>
  <c r="BO117" s="1"/>
  <c r="A122"/>
  <c r="BP121"/>
  <c r="BQ121" s="1"/>
  <c r="BN118" l="1"/>
  <c r="BO118" s="1"/>
  <c r="A123"/>
  <c r="BP122"/>
  <c r="BQ122" s="1"/>
  <c r="A124" l="1"/>
  <c r="BP123"/>
  <c r="BQ123" s="1"/>
  <c r="BN119"/>
  <c r="BO119" s="1"/>
  <c r="BN120" l="1"/>
  <c r="BO120" s="1"/>
  <c r="A125"/>
  <c r="BP124"/>
  <c r="BQ124" s="1"/>
  <c r="BN121" l="1"/>
  <c r="BO121" s="1"/>
  <c r="BP125"/>
  <c r="BQ125" s="1"/>
  <c r="A126"/>
  <c r="BN122" l="1"/>
  <c r="BO122" s="1"/>
  <c r="BP126"/>
  <c r="BQ126" s="1"/>
  <c r="A127"/>
  <c r="BN123" l="1"/>
  <c r="BO123" s="1"/>
  <c r="A128"/>
  <c r="BP127"/>
  <c r="BQ127" s="1"/>
  <c r="BN124" l="1"/>
  <c r="BO124" s="1"/>
  <c r="A129"/>
  <c r="BP128"/>
  <c r="BQ128" s="1"/>
  <c r="BN125" l="1"/>
  <c r="BO125" s="1"/>
  <c r="A130"/>
  <c r="BP129"/>
  <c r="BQ129" s="1"/>
  <c r="BN126" l="1"/>
  <c r="BO126" s="1"/>
  <c r="A131"/>
  <c r="BP130"/>
  <c r="BQ130" s="1"/>
  <c r="BN127" l="1"/>
  <c r="BO127" s="1"/>
  <c r="BP131"/>
  <c r="BQ131" s="1"/>
  <c r="A132"/>
  <c r="BN128" l="1"/>
  <c r="BO128" s="1"/>
  <c r="BP132"/>
  <c r="BQ132" s="1"/>
  <c r="A133"/>
  <c r="BN129" l="1"/>
  <c r="BO129" s="1"/>
  <c r="A134"/>
  <c r="BP133"/>
  <c r="BQ133" s="1"/>
  <c r="BN130" l="1"/>
  <c r="BO130" s="1"/>
  <c r="A135"/>
  <c r="BP134"/>
  <c r="BQ134" s="1"/>
  <c r="BN131" l="1"/>
  <c r="BO131" s="1"/>
  <c r="A136"/>
  <c r="BP135"/>
  <c r="BQ135" s="1"/>
  <c r="BN132" l="1"/>
  <c r="BO132" s="1"/>
  <c r="A137"/>
  <c r="BP136"/>
  <c r="BQ136" s="1"/>
  <c r="BN133" l="1"/>
  <c r="BO133" s="1"/>
  <c r="BP137"/>
  <c r="BQ137" s="1"/>
  <c r="A138"/>
  <c r="BN134" l="1"/>
  <c r="BO134" s="1"/>
  <c r="BP138"/>
  <c r="BQ138" s="1"/>
  <c r="A139"/>
  <c r="BN135" l="1"/>
  <c r="BO135" s="1"/>
  <c r="A140"/>
  <c r="BP139"/>
  <c r="BQ139" s="1"/>
  <c r="BN136" l="1"/>
  <c r="BO136" s="1"/>
  <c r="A141"/>
  <c r="BP140"/>
  <c r="BQ140" s="1"/>
  <c r="BN137" l="1"/>
  <c r="BO137" s="1"/>
  <c r="A142"/>
  <c r="BP141"/>
  <c r="BQ141" s="1"/>
  <c r="BN138" l="1"/>
  <c r="BO138" s="1"/>
  <c r="A143"/>
  <c r="BP142"/>
  <c r="BQ142" s="1"/>
  <c r="BN139" l="1"/>
  <c r="BO139" s="1"/>
  <c r="BP143"/>
  <c r="BQ143" s="1"/>
  <c r="A144"/>
  <c r="BN140" l="1"/>
  <c r="BO140" s="1"/>
  <c r="BP144"/>
  <c r="BQ144" s="1"/>
  <c r="A145"/>
  <c r="BN141" l="1"/>
  <c r="BO141" s="1"/>
  <c r="A146"/>
  <c r="BP145"/>
  <c r="BQ145" s="1"/>
  <c r="BN142" l="1"/>
  <c r="BO142" s="1"/>
  <c r="A147"/>
  <c r="BP146"/>
  <c r="BQ146" s="1"/>
  <c r="BN143" l="1"/>
  <c r="BO143" s="1"/>
  <c r="A148"/>
  <c r="BP147"/>
  <c r="BQ147" s="1"/>
  <c r="BN144" l="1"/>
  <c r="BO144" s="1"/>
  <c r="A149"/>
  <c r="BP148"/>
  <c r="BQ148" s="1"/>
  <c r="BN145" l="1"/>
  <c r="BO145" s="1"/>
  <c r="BP149"/>
  <c r="BQ149" s="1"/>
  <c r="A150"/>
  <c r="BN146" l="1"/>
  <c r="BO146" s="1"/>
  <c r="BP150"/>
  <c r="BQ150" s="1"/>
  <c r="A151"/>
  <c r="BN147" l="1"/>
  <c r="BO147" s="1"/>
  <c r="A152"/>
  <c r="BP151"/>
  <c r="BQ151" s="1"/>
  <c r="BN148" l="1"/>
  <c r="BO148" s="1"/>
  <c r="A153"/>
  <c r="BP152"/>
  <c r="BQ152" s="1"/>
  <c r="BN149" l="1"/>
  <c r="BO149" s="1"/>
  <c r="A154"/>
  <c r="BP153"/>
  <c r="BQ153" s="1"/>
  <c r="BN150" l="1"/>
  <c r="BO150" s="1"/>
  <c r="A155"/>
  <c r="BP154"/>
  <c r="BQ154" s="1"/>
  <c r="BN151" l="1"/>
  <c r="BO151" s="1"/>
  <c r="BP155"/>
  <c r="BQ155" s="1"/>
  <c r="A156"/>
  <c r="BN152" l="1"/>
  <c r="BO152" s="1"/>
  <c r="BP156"/>
  <c r="BQ156" s="1"/>
  <c r="A157"/>
  <c r="BN153" l="1"/>
  <c r="BO153" s="1"/>
  <c r="A158"/>
  <c r="BP157"/>
  <c r="BQ157" s="1"/>
  <c r="BN154" l="1"/>
  <c r="BO154" s="1"/>
  <c r="A159"/>
  <c r="BP159" s="1"/>
  <c r="BP158"/>
  <c r="BQ158" s="1"/>
  <c r="BN155" l="1"/>
  <c r="BO155" s="1"/>
  <c r="BQ159"/>
  <c r="BQ160" s="1"/>
  <c r="BP160"/>
  <c r="E4" l="1"/>
  <c r="BN156"/>
  <c r="BO156" s="1"/>
  <c r="BN157" l="1"/>
  <c r="BO157" s="1"/>
  <c r="BN158" l="1"/>
  <c r="BO158" s="1"/>
  <c r="BN159" l="1"/>
  <c r="BO159" s="1"/>
  <c r="F3" i="7" l="1"/>
  <c r="C8" i="9" l="1"/>
  <c r="C9" s="1"/>
  <c r="C10" s="1"/>
  <c r="C11" s="1"/>
  <c r="C12" s="1"/>
  <c r="C13" s="1"/>
  <c r="F20" i="7"/>
  <c r="F19"/>
  <c r="F7"/>
  <c r="F12" s="1"/>
  <c r="C15" i="9" l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14"/>
  <c r="F13" i="7"/>
  <c r="F17" s="1"/>
  <c r="B11" i="8"/>
  <c r="A15"/>
  <c r="A14"/>
  <c r="J17"/>
  <c r="I17"/>
  <c r="B10" i="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9" i="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C7"/>
  <c r="H28" i="8"/>
  <c r="G28"/>
  <c r="F28"/>
  <c r="F27" s="1"/>
  <c r="A28"/>
  <c r="A9" i="10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D8" i="9" l="1"/>
  <c r="H26" i="8"/>
  <c r="G27"/>
  <c r="I28" s="1"/>
  <c r="G17"/>
  <c r="H17"/>
  <c r="A8" i="9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27" i="8"/>
  <c r="A26" s="1"/>
  <c r="A25" s="1"/>
  <c r="A24" s="1"/>
  <c r="A23" s="1"/>
  <c r="A22" s="1"/>
  <c r="A21" s="1"/>
  <c r="A20" s="1"/>
  <c r="A19" s="1"/>
  <c r="A18" s="1"/>
  <c r="H27"/>
  <c r="A10"/>
  <c r="A9"/>
  <c r="K9" i="9" l="1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G26" i="8"/>
  <c r="I27" s="1"/>
  <c r="F26"/>
  <c r="H25" s="1"/>
  <c r="J26" s="1"/>
  <c r="J27"/>
  <c r="J28"/>
  <c r="K10" i="9" l="1"/>
  <c r="F25" i="8"/>
  <c r="F24" s="1"/>
  <c r="G25"/>
  <c r="I26" s="1"/>
  <c r="K11" i="9"/>
  <c r="G24" i="8" l="1"/>
  <c r="H24"/>
  <c r="J25" s="1"/>
  <c r="I25"/>
  <c r="K12" i="9"/>
  <c r="F23" i="8"/>
  <c r="H23"/>
  <c r="G23"/>
  <c r="I24" s="1"/>
  <c r="K13" i="9" l="1"/>
  <c r="H22" i="8"/>
  <c r="G22"/>
  <c r="F22"/>
  <c r="J24"/>
  <c r="K14" i="9" l="1"/>
  <c r="H21" i="8"/>
  <c r="G21"/>
  <c r="F21"/>
  <c r="I23"/>
  <c r="J23"/>
  <c r="K15" i="9" l="1"/>
  <c r="G20" i="8"/>
  <c r="I21" s="1"/>
  <c r="H20"/>
  <c r="J21" s="1"/>
  <c r="F20"/>
  <c r="F19" s="1"/>
  <c r="J22"/>
  <c r="I22"/>
  <c r="K16" i="9" l="1"/>
  <c r="G19" i="8"/>
  <c r="I20" s="1"/>
  <c r="H19"/>
  <c r="J20" s="1"/>
  <c r="K17" i="9" l="1"/>
  <c r="H18" i="8"/>
  <c r="J18" s="1"/>
  <c r="G18"/>
  <c r="I18" s="1"/>
  <c r="K18" i="9" l="1"/>
  <c r="J19" i="8"/>
  <c r="I19"/>
  <c r="K19" i="9" l="1"/>
  <c r="K20" l="1"/>
  <c r="C21" i="10" s="1"/>
  <c r="D21" s="1"/>
  <c r="C19"/>
  <c r="D19" s="1"/>
  <c r="C11"/>
  <c r="D11" s="1"/>
  <c r="C15"/>
  <c r="D15" s="1"/>
  <c r="C20"/>
  <c r="D20" s="1"/>
  <c r="C10"/>
  <c r="D10" s="1"/>
  <c r="C13"/>
  <c r="D13" s="1"/>
  <c r="C14"/>
  <c r="D14" s="1"/>
  <c r="C16"/>
  <c r="D16" s="1"/>
  <c r="C18"/>
  <c r="D18" s="1"/>
  <c r="C12"/>
  <c r="D12" s="1"/>
  <c r="K8" i="9"/>
  <c r="C9" i="10" s="1"/>
  <c r="D9" s="1"/>
  <c r="K21" i="9" l="1"/>
  <c r="C22" i="10" s="1"/>
  <c r="D22" s="1"/>
  <c r="C17"/>
  <c r="D17" s="1"/>
  <c r="K22" i="9" l="1"/>
  <c r="C23" i="10" s="1"/>
  <c r="D23" s="1"/>
  <c r="E11"/>
  <c r="K23" i="9" l="1"/>
  <c r="C24" i="10" s="1"/>
  <c r="D24" s="1"/>
  <c r="E12"/>
  <c r="K24" i="9" l="1"/>
  <c r="C25" i="10" s="1"/>
  <c r="D25" s="1"/>
  <c r="E13"/>
  <c r="K25" i="9" l="1"/>
  <c r="C26" i="10" s="1"/>
  <c r="D26" s="1"/>
  <c r="E14"/>
  <c r="K26" i="9" l="1"/>
  <c r="C27" i="10" s="1"/>
  <c r="D27" s="1"/>
  <c r="E16"/>
  <c r="K27" i="9" l="1"/>
  <c r="C28" i="10" s="1"/>
  <c r="D28" s="1"/>
  <c r="E17"/>
  <c r="K28" i="9" l="1"/>
  <c r="C29" i="10" s="1"/>
  <c r="D29" s="1"/>
  <c r="E18"/>
  <c r="K29" i="9" l="1"/>
  <c r="C30" i="10" s="1"/>
  <c r="D30" s="1"/>
  <c r="E19"/>
  <c r="K30" i="9" l="1"/>
  <c r="C31" i="10" s="1"/>
  <c r="D31" s="1"/>
  <c r="E20"/>
  <c r="K31" i="9" l="1"/>
  <c r="C32" i="10" s="1"/>
  <c r="D32" s="1"/>
  <c r="E21"/>
  <c r="K32" i="9" l="1"/>
  <c r="C33" i="10" s="1"/>
  <c r="D33" s="1"/>
  <c r="E22"/>
  <c r="K33" i="9" l="1"/>
  <c r="C34" i="10" s="1"/>
  <c r="D34" s="1"/>
  <c r="E23"/>
  <c r="K34" i="9" l="1"/>
  <c r="C35" i="10" s="1"/>
  <c r="D35" s="1"/>
  <c r="E24"/>
  <c r="K35" i="9" l="1"/>
  <c r="C36" i="10" s="1"/>
  <c r="D36" s="1"/>
  <c r="E25"/>
  <c r="K36" i="9" l="1"/>
  <c r="C37" i="10" s="1"/>
  <c r="D37" s="1"/>
  <c r="E26"/>
  <c r="K37" i="9" l="1"/>
  <c r="C38" i="10" s="1"/>
  <c r="D38" s="1"/>
  <c r="E27"/>
  <c r="K38" i="9" l="1"/>
  <c r="C39" i="10" s="1"/>
  <c r="D39" s="1"/>
  <c r="E28"/>
  <c r="K39" i="9" l="1"/>
  <c r="C40" i="10" s="1"/>
  <c r="D40" s="1"/>
  <c r="E29"/>
  <c r="K40" i="9" l="1"/>
  <c r="C41" i="10" s="1"/>
  <c r="D41" s="1"/>
  <c r="E30"/>
  <c r="K41" i="9" l="1"/>
  <c r="C42" i="10" s="1"/>
  <c r="D42" s="1"/>
  <c r="E31"/>
  <c r="K43" i="9" l="1"/>
  <c r="C44" i="10" s="1"/>
  <c r="D44" s="1"/>
  <c r="K42" i="9"/>
  <c r="C43" i="10" s="1"/>
  <c r="D43" s="1"/>
  <c r="E32"/>
  <c r="E33" l="1"/>
  <c r="E34" l="1"/>
  <c r="E35" l="1"/>
  <c r="E36" l="1"/>
  <c r="E37" l="1"/>
  <c r="E39" l="1"/>
  <c r="E40" l="1"/>
  <c r="E41" l="1"/>
  <c r="E42" l="1"/>
  <c r="E43" l="1"/>
  <c r="E44" l="1"/>
</calcChain>
</file>

<file path=xl/sharedStrings.xml><?xml version="1.0" encoding="utf-8"?>
<sst xmlns="http://schemas.openxmlformats.org/spreadsheetml/2006/main" count="149" uniqueCount="138">
  <si>
    <t>INFORMAÇÕES PRELIMINARES</t>
  </si>
  <si>
    <t>CONTRIBUIÇÕES FUTURAS DE APOSENTADOS  E PENSIONISTAS -  BENEFÍCIOS CONCEDIDOS</t>
  </si>
  <si>
    <t>CONTRIBUIÇÕES FUTURAS DO ENTE - BENEFÍCIOS A CONCEDER</t>
  </si>
  <si>
    <t>CONTRIBUIÇÕES FUTURAS DOS ATIVOS - BENEFÍCIOS A CONCEDER</t>
  </si>
  <si>
    <t>CONTRIB. FUT. APOSENTADOS - BENEF. A CONCEDER</t>
  </si>
  <si>
    <t>CONTRIB. FUT. PENSIONISTAS - BENEF. A CONCEDER</t>
  </si>
  <si>
    <t>OUTRAS RECEITAS - BENEF. A CONCEDER</t>
  </si>
  <si>
    <t>TOTAL</t>
  </si>
  <si>
    <t>ENCARGOS - BENEFÍCIOS CONCEDIDOS</t>
  </si>
  <si>
    <t>ENCARGOS - BENEFÍCIOS A CONCEDER</t>
  </si>
  <si>
    <t>RESULTADOS</t>
  </si>
  <si>
    <t>Instante</t>
  </si>
  <si>
    <t>Ano</t>
  </si>
  <si>
    <t>Taxa de Juros (%)</t>
  </si>
  <si>
    <t>Fator de Desconto</t>
  </si>
  <si>
    <t>Base de Cálculo da Contribuição Normal</t>
  </si>
  <si>
    <t>Benefícios Concedidos - Contribuições dos Aposentados</t>
  </si>
  <si>
    <t>Benefícios Concedidos - Contribuições Futuras dos Aposentados - Aposentadorias Programadas</t>
  </si>
  <si>
    <t>Benefícios Concedidos - Contribuições Futuras dos Aposentados - Aposentadorias Especiais de Professores</t>
  </si>
  <si>
    <t>Benefícios Concedidos - Contribuições Futuras dos Aposentados - Outras Aposentadorias Especiais</t>
  </si>
  <si>
    <t>Benefícios Concedidos - Contribuições Futuras dos Aposentados - Aposentadorias por Invalidez</t>
  </si>
  <si>
    <t>Benefícios Concedidos - Contribuições  dos Pensionistas</t>
  </si>
  <si>
    <t>Benefícios Concedidos - Compensação Previdenciária a Receber</t>
  </si>
  <si>
    <t>Benefícios a Conceder - Contribuições do Ente</t>
  </si>
  <si>
    <t>Benefícios a Conceder - Contribuições Futuras do Ente  - Aposentadorias Programadas</t>
  </si>
  <si>
    <t>Benefícios a Conceder - Contribuições Futuras do Ente  - Aposentadorias Especiais de Professores</t>
  </si>
  <si>
    <t>Benefícios a Conceder - Contribuições Futuras do Ente  - Outras Aposentadorias Especiais</t>
  </si>
  <si>
    <t>Benefícios a Conceder - Contribuições Futuras do Ente  - Aposentadorias por Invalidez</t>
  </si>
  <si>
    <t>Benefícios a Conceder - Contribuições Futuras do Ente  - Pensões Por Morte de Servidores em Atividade</t>
  </si>
  <si>
    <t>Benefícios a Conceder - Contribuições Futuras do Ente  - Pensões Por Morte de Aposentados</t>
  </si>
  <si>
    <t>Benefícios a Conceder - Contribuições Futuras do Ente  -  Outros Benefícios e Auxílios</t>
  </si>
  <si>
    <t>Benefícios a Conceder - Contribuições dos Segurados Ativos</t>
  </si>
  <si>
    <t>Benefícios a Conceder - Contribuições Futuras dos Segurados Ativos - Aposentadorias Programadas</t>
  </si>
  <si>
    <t>Benefícios a Conceder - Contribuições Futuras dos Segurados Ativos - Aposentadorias Especiais de Professores</t>
  </si>
  <si>
    <t>Benefícios a Conceder - Contribuições Futuras dos Segurados Ativos - Outras Aposentadorias Especiais</t>
  </si>
  <si>
    <t>Benefícios a Conceder - Contribuições Futuras dos Segurados Ativos - Aposentadorias por Invalidez</t>
  </si>
  <si>
    <t>Benefícios a Conceder - Contribuições Futuras dos Segurados Ativos  - Pensões Por Morte de Segurados em Atividade</t>
  </si>
  <si>
    <t>Benefícios a Conceder - Contribuições Futuras dos Segurados Ativos - Pensões Por Morte de Aposentados</t>
  </si>
  <si>
    <t>Benefícios a Conceder - Contribuições Futuras dos Segurados Ativos  -  Outros Benefícios e Auxílios</t>
  </si>
  <si>
    <t>Benefícios a Conceder - Contribuições dos Aposentados</t>
  </si>
  <si>
    <t>Benefícios a Conceder - Contribuições Futuras dos Aposentados  - Aposentadorias Programadas</t>
  </si>
  <si>
    <t>Benefícios a Conceder - Contribuições Futuras dos Aposentados  - Aposentadorias Especiais de Professores</t>
  </si>
  <si>
    <t>Benefícios a Conceder - Contribuições Futuras dos Aposentados  - Outras Aposentadorias Especiais</t>
  </si>
  <si>
    <t>Benefícios a Conceder - Contribuições Futuras dos Aposentados  - Aposentadorias por Invalidez</t>
  </si>
  <si>
    <t>Benefícios a Conceder - Contribuições dos Pensionistas</t>
  </si>
  <si>
    <t>Benefícios a Conceder - Contribuições Futuras dos Pensionistas - Aposentadorias Programadas</t>
  </si>
  <si>
    <t>Benefícios a Conceder - Contribuições Futuras dos Pensionistas - Aposentadorias Especiais de Professores</t>
  </si>
  <si>
    <t>Benefícios a Conceder - Contribuições Futuras dos Pensionistas - Outras Aposentadorias Especiais</t>
  </si>
  <si>
    <t>Benefícios a Conceder - Contribuições Futuras dos Pensionistas - Aposentadorias por Invalidez</t>
  </si>
  <si>
    <t>Benefícios a Conceder - Contribuições Futuras dos Pensionistas - Pensões Por Morte de Segurados em Atividade</t>
  </si>
  <si>
    <t>Benefícios a Conceder - Compensação Previdenciária a Receber</t>
  </si>
  <si>
    <t>Plano de Amortização do Déficit Atuarial estabelecido em lei</t>
  </si>
  <si>
    <t>Parcelamentos de Débitos Previdenciários</t>
  </si>
  <si>
    <t>Valor Atual da Cobertura da Insuficiência Financeira (Outras Receitas)</t>
  </si>
  <si>
    <t>(A) TOTAL DAS RECEITAS COM CONTRIBUIÇÕES E COMPENSAÇÃO PREVIDENCIÁRIA</t>
  </si>
  <si>
    <t>Benefícios Concedidos -  Encargos</t>
  </si>
  <si>
    <t>Benefícios Concedidos - Encargos - Aposentadorias Programadas</t>
  </si>
  <si>
    <t>Benefícios Concedidos - Encargos - Aposentadorias Especiais de Professores</t>
  </si>
  <si>
    <t>Benefícios Concedidos - Encargos - Outras Aposentadorias Especiais</t>
  </si>
  <si>
    <t>Benefícios Concedidos - Encargos - Aposentadorias por Invalidez</t>
  </si>
  <si>
    <t>Benefícios Concedidos - Encargos - Pensões Por Morte</t>
  </si>
  <si>
    <t>Benefícios Concedidos - Encargos - Compensação Previdenciária a Pagar</t>
  </si>
  <si>
    <t>Benefícios a Conceder - Encargos</t>
  </si>
  <si>
    <t>Benefícios a Conceder - Encargos -  Aposentadorias Programadas</t>
  </si>
  <si>
    <t>Benefícios a Conceder - Encargos -  Aposentadorias Especiais de Professores</t>
  </si>
  <si>
    <t>Benefícios a Conceder - Encargos -  Outras Aposentadorias Especiais</t>
  </si>
  <si>
    <t>Benefícios a Conceder - Encargos -  Aposentadorias por Invalidez</t>
  </si>
  <si>
    <t>Benefícios a Conceder - Encargos -  Pensões Por Morte de Servidores em Atividade</t>
  </si>
  <si>
    <t>Benefícios a Conceder - Encargos -  Pensões Por Morte de Aposentados</t>
  </si>
  <si>
    <t>Benefícios a Conceder - Encargos -  Outros Benefícios e Auxílios</t>
  </si>
  <si>
    <t>Benefícios a Conceder - Encargos -  Compensação Previdenciária a Pagar</t>
  </si>
  <si>
    <t>Outras Despesas</t>
  </si>
  <si>
    <t>(B) TOTAL  DAS DESPESAS COM BENEFÍCIOS DO PLANO</t>
  </si>
  <si>
    <t>(C) INSUFICIÊNCIA OU EXCEDENTE FINANCEIRO (A-B)</t>
  </si>
  <si>
    <t>(D) SALDO ACUMULADO DO EXERCÍCIO  A VALOR ATUAL</t>
  </si>
  <si>
    <t>(E) RENTABILIDADE ESPERADA (%)</t>
  </si>
  <si>
    <t>Totais de Controle:</t>
  </si>
  <si>
    <t>Totais de Controle  a Valor Atual:</t>
  </si>
  <si>
    <t>Duração do Passivo</t>
  </si>
  <si>
    <t>( H ) BENEFÍCIOS LÍQUIDOS A VALOR PRESENTE</t>
  </si>
  <si>
    <t>( I ) BENEFÍCIOS LÍQUIDOS PONDERADOS PELO INSTANTE</t>
  </si>
  <si>
    <t>CÁLCULO DURATION</t>
  </si>
  <si>
    <t>Taxa de Juros da avaliação atuarial do exercício anterior:</t>
  </si>
  <si>
    <t>DESPESA COM PESSOAL</t>
  </si>
  <si>
    <t>DESPESAS EXECUTADAS</t>
  </si>
  <si>
    <t>(Últimos 12 Meses)</t>
  </si>
  <si>
    <t>DESPESA BRUTA COM PESSOAL (I)</t>
  </si>
  <si>
    <t xml:space="preserve">    Pessoal Ativo</t>
  </si>
  <si>
    <t xml:space="preserve">    Pessoal Inativo e Pensionistas</t>
  </si>
  <si>
    <t xml:space="preserve">    Outras despesas de pessoal decorrentes de contratos de terceirização (§ 1º do art. 18 da LRF)</t>
  </si>
  <si>
    <t>DESPESAS NÃO COMPUTADAS (§ 1º do art. 19 da LRF) (II)</t>
  </si>
  <si>
    <t>Indenizações por Demissão e Incentivos à Demissão Voluntária</t>
  </si>
  <si>
    <t>Despesas de Exercícios Anteriores de período anterior ao da apuração</t>
  </si>
  <si>
    <t>Inativos e Pensionistas com Recursos Vinculados</t>
  </si>
  <si>
    <t>DESPESA LÍQUIDA COM PESSOAL (III) = (I - II)</t>
  </si>
  <si>
    <t>DESPESA TOTAL COM PESSOAL - DTP (IV) = (III a + III b)</t>
  </si>
  <si>
    <t>APURAÇÃO DO CUMPRIMENTO DO LIMITE LEGAL</t>
  </si>
  <si>
    <t>VALOR</t>
  </si>
  <si>
    <t>RECEITA CORRENTE LÍQUIDA - RCL (V)</t>
  </si>
  <si>
    <t>% do DESPESA TOTAL COM PESSOAL - DTP sobre a RCL (VI) = (IV/V)*100</t>
  </si>
  <si>
    <t>LIMITE MÁXIMO (incisos I, II e III, art. 20 da LRF) - &lt;%&gt;</t>
  </si>
  <si>
    <t>LIMITE PRUDENCIAL (parágrafo único, art. 22 da LRF) - &lt;%&gt;</t>
  </si>
  <si>
    <t>LIMITE DE ALERTA (inciso II do § 1º do art. 59 da LRF) - &lt;%&gt;</t>
  </si>
  <si>
    <t>Ano base da Avaliação</t>
  </si>
  <si>
    <t>Data Base:</t>
  </si>
  <si>
    <t>Data Cálculo:</t>
  </si>
  <si>
    <t>Calculado</t>
  </si>
  <si>
    <t>Informado</t>
  </si>
  <si>
    <t>Despesa com Pessoal (exceto RPPS)</t>
  </si>
  <si>
    <t>Dívida Consolidada Líquida – DCL</t>
  </si>
  <si>
    <t>Resultado Atuarial</t>
  </si>
  <si>
    <t>ANO</t>
  </si>
  <si>
    <t>RECEITA CORRENTE LÍQUIDA - RCL</t>
  </si>
  <si>
    <t>DESPESA LÍQUIDA COM PESSOAL</t>
  </si>
  <si>
    <t>Inflação do Ano</t>
  </si>
  <si>
    <t>Inflação Acumulada</t>
  </si>
  <si>
    <t>02 - Incremento do Custeio Especial proposto na RCL projetada do Ente</t>
  </si>
  <si>
    <t>Ente:</t>
  </si>
  <si>
    <t>Impacto do deficit atuarial após a inclusão no Quociente do Limite de Endividamento</t>
  </si>
  <si>
    <t>No.</t>
  </si>
  <si>
    <t>Aposentadorias e Pensões (Códigos 210000 e 220000)</t>
  </si>
  <si>
    <t>Contribuição Patronal (Código 121000 - Todos os Planos)</t>
  </si>
  <si>
    <t>Contribuição Suplementar (Código 130101 - Todos os Planos)</t>
  </si>
  <si>
    <t>Parcelamentos (Código 130201 - Todos os Planos)</t>
  </si>
  <si>
    <t>Insuficiência ou Excedente Financeiro (Código 250001 - Todos os Planos)</t>
  </si>
  <si>
    <t>Despesa com Pessoal - LRF</t>
  </si>
  <si>
    <t>Evolução dos Recursos Garantidores (Código 290001)</t>
  </si>
  <si>
    <t>Impacto da Despesa Total de Pessoal na RCL</t>
  </si>
  <si>
    <t>Relação com Limite Prudencial (Parágrafo único do art. 22 da LRF)</t>
  </si>
  <si>
    <t>Efetividade do Plano de Amortização</t>
  </si>
  <si>
    <t>Pessoal Ativo Efetivo (Código 109001)</t>
  </si>
  <si>
    <t>Indicadores de Viabilidade do Plano de Custeio</t>
  </si>
  <si>
    <t>01 - Crescimento Médio da Receita Corrente Líquida (RCL) e Despesa com Pessoal</t>
  </si>
  <si>
    <t>FLUXO ATUARIAL   -   CIVIL   -   PLANO PREVIDENCIÁRIO   -   BENEFÍCIOS AVALIADOS EM REGIME FINANCEIRO DE CAPITALIZAÇÃO   -   GERAÇÃO ATUAL</t>
  </si>
  <si>
    <t>(F) RENTABILIDADE
 (dos Ativos que compõem os Recursos Garantidores)</t>
  </si>
  <si>
    <r>
      <t>(G) EVOLUÇÃO DOS RECURSOS GARANTIDORES
 (I</t>
    </r>
    <r>
      <rPr>
        <b/>
        <sz val="11"/>
        <rFont val="Arial Narrow"/>
        <family val="2"/>
        <charset val="1"/>
      </rPr>
      <t>nformar o valor acumulado na data da avaliação)</t>
    </r>
  </si>
  <si>
    <t>Decorrentes de Decisão Judicial de período anterior ao da apuração/Instrução Normativa TCE/PR 56/2011 - IRRF</t>
  </si>
  <si>
    <t xml:space="preserve"> </t>
  </si>
</sst>
</file>

<file path=xl/styles.xml><?xml version="1.0" encoding="utf-8"?>
<styleSheet xmlns="http://schemas.openxmlformats.org/spreadsheetml/2006/main">
  <numFmts count="6">
    <numFmt numFmtId="164" formatCode="0.0000"/>
    <numFmt numFmtId="165" formatCode="_-* #,##0.00_-;\-* #,##0.00_-;_-* \-??_-;_-@_-"/>
    <numFmt numFmtId="166" formatCode="#,##0.00###"/>
    <numFmt numFmtId="167" formatCode="#,##0.00_ ;[Red]\-#,##0.00\ "/>
    <numFmt numFmtId="168" formatCode="_(* #,##0.00_);_(* \(#,##0.00\);_(* &quot;-&quot;??_);_(@_)"/>
    <numFmt numFmtId="169" formatCode="0.0%"/>
  </numFmts>
  <fonts count="36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Arial Narrow"/>
      <family val="2"/>
      <charset val="1"/>
    </font>
    <font>
      <b/>
      <sz val="12"/>
      <name val="Arial Narrow"/>
      <family val="2"/>
      <charset val="1"/>
    </font>
    <font>
      <b/>
      <sz val="20"/>
      <name val="Arial Narrow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FF"/>
      <name val="Arial Narrow"/>
      <family val="2"/>
      <charset val="1"/>
    </font>
    <font>
      <sz val="10"/>
      <name val="Mangal"/>
      <family val="2"/>
      <charset val="1"/>
    </font>
    <font>
      <b/>
      <sz val="12"/>
      <color rgb="FFFFFFFF"/>
      <name val="Arial Narrow"/>
      <family val="2"/>
      <charset val="1"/>
    </font>
    <font>
      <b/>
      <sz val="12"/>
      <color rgb="FF0000CC"/>
      <name val="Arial Narrow"/>
      <family val="2"/>
      <charset val="1"/>
    </font>
    <font>
      <sz val="12"/>
      <color rgb="FF0000FF"/>
      <name val="Arial Narrow"/>
      <family val="2"/>
      <charset val="1"/>
    </font>
    <font>
      <sz val="12"/>
      <name val="Arial Narrow"/>
      <family val="2"/>
      <charset val="1"/>
    </font>
    <font>
      <b/>
      <sz val="10"/>
      <color rgb="FFFFFFFF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6"/>
      <name val="Arial Narrow"/>
      <family val="2"/>
      <charset val="1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1"/>
      <name val="Arial Narrow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color indexed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 Narrow"/>
      <family val="2"/>
      <charset val="1"/>
    </font>
    <font>
      <sz val="8"/>
      <color rgb="FF0000FF"/>
      <name val="Arial Narrow"/>
      <family val="2"/>
    </font>
    <font>
      <b/>
      <sz val="8"/>
      <color rgb="FF0000FF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BFBFBF"/>
        <bgColor rgb="FFD6DCE5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D6DCE5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5" fontId="10" fillId="0" borderId="0" applyBorder="0" applyProtection="0"/>
    <xf numFmtId="9" fontId="10" fillId="0" borderId="0" applyBorder="0" applyProtection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236">
    <xf numFmtId="0" fontId="0" fillId="0" borderId="0" xfId="0"/>
    <xf numFmtId="0" fontId="3" fillId="3" borderId="3" xfId="2" applyNumberFormat="1" applyFont="1" applyFill="1" applyBorder="1" applyProtection="1"/>
    <xf numFmtId="0" fontId="5" fillId="3" borderId="4" xfId="2" applyNumberFormat="1" applyFont="1" applyFill="1" applyBorder="1" applyProtection="1"/>
    <xf numFmtId="164" fontId="5" fillId="3" borderId="4" xfId="2" applyNumberFormat="1" applyFont="1" applyFill="1" applyBorder="1" applyProtection="1"/>
    <xf numFmtId="0" fontId="5" fillId="3" borderId="5" xfId="2" applyNumberFormat="1" applyFont="1" applyFill="1" applyBorder="1" applyProtection="1"/>
    <xf numFmtId="0" fontId="6" fillId="3" borderId="3" xfId="2" applyNumberFormat="1" applyFont="1" applyFill="1" applyBorder="1" applyProtection="1"/>
    <xf numFmtId="0" fontId="6" fillId="3" borderId="4" xfId="2" applyNumberFormat="1" applyFont="1" applyFill="1" applyBorder="1" applyProtection="1"/>
    <xf numFmtId="0" fontId="7" fillId="3" borderId="4" xfId="2" applyNumberFormat="1" applyFont="1" applyFill="1" applyBorder="1" applyProtection="1"/>
    <xf numFmtId="0" fontId="7" fillId="3" borderId="5" xfId="2" applyNumberFormat="1" applyFont="1" applyFill="1" applyBorder="1" applyProtection="1"/>
    <xf numFmtId="0" fontId="3" fillId="3" borderId="5" xfId="2" applyNumberFormat="1" applyFont="1" applyFill="1" applyBorder="1" applyAlignment="1" applyProtection="1">
      <alignment horizontal="center"/>
    </xf>
    <xf numFmtId="0" fontId="3" fillId="3" borderId="4" xfId="2" applyNumberFormat="1" applyFont="1" applyFill="1" applyBorder="1" applyProtection="1"/>
    <xf numFmtId="0" fontId="3" fillId="3" borderId="5" xfId="2" applyNumberFormat="1" applyFont="1" applyFill="1" applyBorder="1" applyProtection="1"/>
    <xf numFmtId="0" fontId="3" fillId="3" borderId="6" xfId="2" applyNumberFormat="1" applyFont="1" applyFill="1" applyBorder="1" applyAlignment="1" applyProtection="1">
      <alignment horizontal="center"/>
    </xf>
    <xf numFmtId="0" fontId="1" fillId="3" borderId="4" xfId="2" applyNumberFormat="1" applyFont="1" applyFill="1" applyBorder="1" applyProtection="1"/>
    <xf numFmtId="0" fontId="8" fillId="3" borderId="4" xfId="2" applyNumberFormat="1" applyFont="1" applyFill="1" applyBorder="1" applyProtection="1"/>
    <xf numFmtId="0" fontId="1" fillId="3" borderId="5" xfId="2" applyNumberFormat="1" applyFont="1" applyFill="1" applyBorder="1" applyProtection="1"/>
    <xf numFmtId="1" fontId="9" fillId="0" borderId="7" xfId="2" applyNumberFormat="1" applyFont="1" applyBorder="1" applyAlignment="1" applyProtection="1">
      <alignment horizontal="center" vertical="center"/>
    </xf>
    <xf numFmtId="1" fontId="9" fillId="0" borderId="8" xfId="2" applyNumberFormat="1" applyFont="1" applyBorder="1" applyAlignment="1" applyProtection="1">
      <alignment horizontal="center" vertical="center"/>
    </xf>
    <xf numFmtId="1" fontId="9" fillId="4" borderId="8" xfId="2" applyNumberFormat="1" applyFont="1" applyFill="1" applyBorder="1" applyAlignment="1" applyProtection="1">
      <alignment horizontal="center" vertical="center"/>
    </xf>
    <xf numFmtId="1" fontId="2" fillId="4" borderId="8" xfId="2" applyNumberFormat="1" applyFont="1" applyFill="1" applyBorder="1" applyAlignment="1" applyProtection="1">
      <alignment horizontal="center" vertical="center"/>
    </xf>
    <xf numFmtId="1" fontId="3" fillId="0" borderId="8" xfId="2" applyNumberFormat="1" applyFont="1" applyBorder="1" applyAlignment="1" applyProtection="1">
      <alignment horizontal="center" vertical="center"/>
    </xf>
    <xf numFmtId="1" fontId="2" fillId="0" borderId="8" xfId="2" applyNumberFormat="1" applyFont="1" applyBorder="1" applyAlignment="1" applyProtection="1">
      <alignment horizontal="center" vertical="center"/>
    </xf>
    <xf numFmtId="10" fontId="9" fillId="0" borderId="7" xfId="2" applyNumberFormat="1" applyFont="1" applyBorder="1" applyAlignment="1" applyProtection="1">
      <alignment horizontal="center" vertical="center" wrapText="1"/>
    </xf>
    <xf numFmtId="164" fontId="3" fillId="0" borderId="8" xfId="2" applyNumberFormat="1" applyFont="1" applyBorder="1" applyAlignment="1" applyProtection="1">
      <alignment horizontal="center" vertical="center" wrapText="1"/>
    </xf>
    <xf numFmtId="2" fontId="9" fillId="0" borderId="8" xfId="2" applyNumberFormat="1" applyFont="1" applyBorder="1" applyAlignment="1" applyProtection="1">
      <alignment horizontal="center" vertical="center" wrapText="1"/>
    </xf>
    <xf numFmtId="10" fontId="9" fillId="0" borderId="8" xfId="2" applyNumberFormat="1" applyFont="1" applyBorder="1" applyAlignment="1" applyProtection="1">
      <alignment horizontal="center" vertical="center" wrapText="1"/>
    </xf>
    <xf numFmtId="10" fontId="3" fillId="0" borderId="8" xfId="2" applyNumberFormat="1" applyFont="1" applyBorder="1" applyAlignment="1" applyProtection="1">
      <alignment horizontal="center" vertical="center" wrapText="1"/>
    </xf>
    <xf numFmtId="10" fontId="3" fillId="4" borderId="8" xfId="2" applyNumberFormat="1" applyFont="1" applyFill="1" applyBorder="1" applyAlignment="1" applyProtection="1">
      <alignment horizontal="center" vertical="center" wrapText="1"/>
    </xf>
    <xf numFmtId="166" fontId="12" fillId="6" borderId="9" xfId="2" applyNumberFormat="1" applyFont="1" applyFill="1" applyBorder="1" applyAlignment="1" applyProtection="1">
      <alignment horizontal="center"/>
      <protection locked="0"/>
    </xf>
    <xf numFmtId="166" fontId="13" fillId="6" borderId="8" xfId="2" applyNumberFormat="1" applyFont="1" applyFill="1" applyBorder="1" applyAlignment="1" applyProtection="1">
      <alignment horizontal="center"/>
      <protection locked="0"/>
    </xf>
    <xf numFmtId="167" fontId="11" fillId="5" borderId="16" xfId="1" applyNumberFormat="1" applyFont="1" applyFill="1" applyBorder="1" applyAlignment="1" applyProtection="1">
      <alignment horizontal="center"/>
    </xf>
    <xf numFmtId="0" fontId="9" fillId="0" borderId="8" xfId="2" applyNumberFormat="1" applyFont="1" applyBorder="1" applyAlignment="1" applyProtection="1">
      <alignment horizontal="center" vertical="center"/>
    </xf>
    <xf numFmtId="0" fontId="9" fillId="0" borderId="8" xfId="2" applyNumberFormat="1" applyFont="1" applyBorder="1" applyAlignment="1" applyProtection="1">
      <alignment horizontal="center" vertical="center" wrapText="1"/>
    </xf>
    <xf numFmtId="0" fontId="13" fillId="6" borderId="8" xfId="2" applyNumberFormat="1" applyFont="1" applyFill="1" applyBorder="1" applyAlignment="1" applyProtection="1">
      <alignment horizontal="center"/>
      <protection locked="0"/>
    </xf>
    <xf numFmtId="0" fontId="4" fillId="8" borderId="0" xfId="2" applyNumberFormat="1" applyFont="1" applyFill="1" applyAlignment="1" applyProtection="1">
      <alignment horizontal="left"/>
    </xf>
    <xf numFmtId="0" fontId="3" fillId="8" borderId="0" xfId="2" applyNumberFormat="1" applyFont="1" applyFill="1" applyProtection="1"/>
    <xf numFmtId="164" fontId="3" fillId="8" borderId="0" xfId="2" applyNumberFormat="1" applyFont="1" applyFill="1" applyAlignment="1" applyProtection="1">
      <alignment horizontal="center"/>
    </xf>
    <xf numFmtId="0" fontId="3" fillId="7" borderId="0" xfId="2" applyNumberFormat="1" applyFont="1" applyFill="1" applyProtection="1"/>
    <xf numFmtId="0" fontId="17" fillId="9" borderId="22" xfId="2" applyNumberFormat="1" applyFont="1" applyFill="1" applyBorder="1" applyProtection="1"/>
    <xf numFmtId="0" fontId="11" fillId="5" borderId="8" xfId="2" applyNumberFormat="1" applyFont="1" applyFill="1" applyBorder="1" applyAlignment="1" applyProtection="1">
      <alignment horizontal="center"/>
    </xf>
    <xf numFmtId="4" fontId="3" fillId="0" borderId="13" xfId="2" applyNumberFormat="1" applyFont="1" applyBorder="1" applyAlignment="1" applyProtection="1">
      <alignment horizontal="center"/>
    </xf>
    <xf numFmtId="4" fontId="3" fillId="0" borderId="16" xfId="2" applyNumberFormat="1" applyFont="1" applyBorder="1" applyAlignment="1" applyProtection="1">
      <alignment horizontal="center"/>
    </xf>
    <xf numFmtId="0" fontId="2" fillId="0" borderId="0" xfId="2" applyNumberFormat="1" applyFont="1" applyBorder="1" applyProtection="1"/>
    <xf numFmtId="0" fontId="21" fillId="7" borderId="0" xfId="4" applyFont="1" applyFill="1" applyAlignment="1">
      <alignment horizontal="center" vertical="center" wrapText="1"/>
    </xf>
    <xf numFmtId="0" fontId="23" fillId="7" borderId="0" xfId="4" applyFont="1" applyFill="1" applyAlignment="1">
      <alignment horizontal="center" vertical="center" wrapText="1"/>
    </xf>
    <xf numFmtId="0" fontId="18" fillId="7" borderId="0" xfId="4" applyFont="1" applyFill="1" applyAlignment="1">
      <alignment horizontal="center" vertical="center" wrapText="1"/>
    </xf>
    <xf numFmtId="0" fontId="23" fillId="7" borderId="0" xfId="4" applyFont="1" applyFill="1" applyAlignment="1">
      <alignment horizontal="center" vertical="center" textRotation="90" wrapText="1"/>
    </xf>
    <xf numFmtId="0" fontId="21" fillId="7" borderId="7" xfId="6" applyNumberFormat="1" applyFont="1" applyFill="1" applyBorder="1" applyAlignment="1">
      <alignment horizontal="center" vertical="center" wrapText="1"/>
    </xf>
    <xf numFmtId="10" fontId="24" fillId="7" borderId="9" xfId="5" applyNumberFormat="1" applyFont="1" applyFill="1" applyBorder="1" applyAlignment="1">
      <alignment horizontal="center" vertical="center" wrapText="1"/>
    </xf>
    <xf numFmtId="0" fontId="25" fillId="7" borderId="0" xfId="4" applyFont="1" applyFill="1" applyAlignment="1">
      <alignment horizontal="center" vertical="center" wrapText="1"/>
    </xf>
    <xf numFmtId="0" fontId="26" fillId="7" borderId="0" xfId="4" applyFont="1" applyFill="1"/>
    <xf numFmtId="0" fontId="27" fillId="7" borderId="0" xfId="4" applyFont="1" applyFill="1"/>
    <xf numFmtId="0" fontId="26" fillId="7" borderId="0" xfId="4" applyFont="1" applyFill="1" applyAlignment="1">
      <alignment horizontal="center" vertical="center" wrapText="1"/>
    </xf>
    <xf numFmtId="0" fontId="27" fillId="7" borderId="0" xfId="4" applyFont="1" applyFill="1" applyAlignment="1">
      <alignment horizontal="center" vertical="center" wrapText="1"/>
    </xf>
    <xf numFmtId="0" fontId="26" fillId="7" borderId="34" xfId="4" applyFont="1" applyFill="1" applyBorder="1" applyAlignment="1">
      <alignment horizontal="center" vertical="center" wrapText="1"/>
    </xf>
    <xf numFmtId="0" fontId="26" fillId="7" borderId="35" xfId="4" applyFont="1" applyFill="1" applyBorder="1" applyAlignment="1">
      <alignment horizontal="center" vertical="center" wrapText="1"/>
    </xf>
    <xf numFmtId="0" fontId="26" fillId="7" borderId="36" xfId="4" applyFont="1" applyFill="1" applyBorder="1" applyAlignment="1">
      <alignment horizontal="center" vertical="center" wrapText="1"/>
    </xf>
    <xf numFmtId="0" fontId="26" fillId="7" borderId="38" xfId="4" applyFont="1" applyFill="1" applyBorder="1" applyAlignment="1">
      <alignment horizontal="center" vertical="center" wrapText="1"/>
    </xf>
    <xf numFmtId="0" fontId="27" fillId="7" borderId="0" xfId="4" applyFont="1" applyFill="1" applyAlignment="1">
      <alignment horizontal="center" vertical="center" textRotation="90" wrapText="1"/>
    </xf>
    <xf numFmtId="0" fontId="26" fillId="7" borderId="7" xfId="6" applyNumberFormat="1" applyFont="1" applyFill="1" applyBorder="1" applyAlignment="1">
      <alignment horizontal="center" vertical="center" wrapText="1"/>
    </xf>
    <xf numFmtId="0" fontId="26" fillId="7" borderId="41" xfId="6" applyNumberFormat="1" applyFont="1" applyFill="1" applyBorder="1" applyAlignment="1">
      <alignment horizontal="center" vertical="center" wrapText="1"/>
    </xf>
    <xf numFmtId="0" fontId="28" fillId="7" borderId="0" xfId="4" applyFont="1" applyFill="1" applyAlignment="1">
      <alignment horizontal="center" vertical="center" wrapText="1"/>
    </xf>
    <xf numFmtId="0" fontId="30" fillId="7" borderId="0" xfId="4" applyFont="1" applyFill="1"/>
    <xf numFmtId="0" fontId="27" fillId="7" borderId="18" xfId="4" applyFont="1" applyFill="1" applyBorder="1" applyAlignment="1">
      <alignment horizontal="center" vertical="center" wrapText="1"/>
    </xf>
    <xf numFmtId="0" fontId="26" fillId="7" borderId="23" xfId="4" applyFont="1" applyFill="1" applyBorder="1" applyAlignment="1">
      <alignment horizontal="center" vertical="center" wrapText="1"/>
    </xf>
    <xf numFmtId="0" fontId="30" fillId="7" borderId="0" xfId="4" applyFont="1" applyFill="1" applyAlignment="1">
      <alignment horizontal="left" vertical="center"/>
    </xf>
    <xf numFmtId="10" fontId="26" fillId="7" borderId="0" xfId="5" applyNumberFormat="1" applyFont="1" applyFill="1" applyBorder="1" applyAlignment="1">
      <alignment horizontal="center" vertical="center" wrapText="1"/>
    </xf>
    <xf numFmtId="168" fontId="26" fillId="11" borderId="8" xfId="6" applyFont="1" applyFill="1" applyBorder="1" applyAlignment="1">
      <alignment horizontal="center" vertical="center" wrapText="1"/>
    </xf>
    <xf numFmtId="10" fontId="26" fillId="11" borderId="8" xfId="5" applyNumberFormat="1" applyFont="1" applyFill="1" applyBorder="1" applyAlignment="1">
      <alignment horizontal="center" vertical="center" wrapText="1"/>
    </xf>
    <xf numFmtId="0" fontId="27" fillId="7" borderId="42" xfId="6" applyNumberFormat="1" applyFont="1" applyFill="1" applyBorder="1" applyAlignment="1">
      <alignment horizontal="center" vertical="center" wrapText="1"/>
    </xf>
    <xf numFmtId="0" fontId="27" fillId="7" borderId="43" xfId="4" applyFont="1" applyFill="1" applyBorder="1" applyAlignment="1">
      <alignment horizontal="center" vertical="center" wrapText="1"/>
    </xf>
    <xf numFmtId="0" fontId="27" fillId="7" borderId="44" xfId="4" applyFont="1" applyFill="1" applyBorder="1" applyAlignment="1">
      <alignment horizontal="center" vertical="center" wrapText="1"/>
    </xf>
    <xf numFmtId="0" fontId="27" fillId="7" borderId="45" xfId="4" applyFont="1" applyFill="1" applyBorder="1" applyAlignment="1">
      <alignment horizontal="center" vertical="center" wrapText="1"/>
    </xf>
    <xf numFmtId="10" fontId="26" fillId="7" borderId="9" xfId="5" applyNumberFormat="1" applyFont="1" applyFill="1" applyBorder="1" applyAlignment="1">
      <alignment horizontal="center" vertical="center" wrapText="1"/>
    </xf>
    <xf numFmtId="0" fontId="27" fillId="7" borderId="19" xfId="4" applyFont="1" applyFill="1" applyBorder="1" applyAlignment="1">
      <alignment horizontal="center" vertical="center" wrapText="1"/>
    </xf>
    <xf numFmtId="0" fontId="27" fillId="7" borderId="20" xfId="4" applyFont="1" applyFill="1" applyBorder="1" applyAlignment="1">
      <alignment horizontal="center" vertical="center" wrapText="1"/>
    </xf>
    <xf numFmtId="168" fontId="27" fillId="7" borderId="20" xfId="6" applyFont="1" applyFill="1" applyBorder="1" applyAlignment="1">
      <alignment horizontal="center" vertical="center" wrapText="1"/>
    </xf>
    <xf numFmtId="168" fontId="27" fillId="7" borderId="21" xfId="6" applyFont="1" applyFill="1" applyBorder="1" applyAlignment="1">
      <alignment horizontal="center" vertical="center" wrapText="1"/>
    </xf>
    <xf numFmtId="10" fontId="26" fillId="11" borderId="7" xfId="5" applyNumberFormat="1" applyFont="1" applyFill="1" applyBorder="1" applyAlignment="1">
      <alignment horizontal="center" vertical="center" wrapText="1"/>
    </xf>
    <xf numFmtId="10" fontId="26" fillId="11" borderId="9" xfId="5" applyNumberFormat="1" applyFont="1" applyFill="1" applyBorder="1" applyAlignment="1">
      <alignment horizontal="center" vertical="center" wrapText="1"/>
    </xf>
    <xf numFmtId="10" fontId="26" fillId="11" borderId="41" xfId="5" applyNumberFormat="1" applyFont="1" applyFill="1" applyBorder="1" applyAlignment="1">
      <alignment horizontal="center" vertical="center" wrapText="1"/>
    </xf>
    <xf numFmtId="168" fontId="26" fillId="11" borderId="40" xfId="6" applyFont="1" applyFill="1" applyBorder="1" applyAlignment="1">
      <alignment horizontal="center" vertical="center" wrapText="1"/>
    </xf>
    <xf numFmtId="10" fontId="26" fillId="11" borderId="40" xfId="5" applyNumberFormat="1" applyFont="1" applyFill="1" applyBorder="1" applyAlignment="1">
      <alignment horizontal="center" vertical="center" wrapText="1"/>
    </xf>
    <xf numFmtId="10" fontId="26" fillId="11" borderId="22" xfId="5" applyNumberFormat="1" applyFont="1" applyFill="1" applyBorder="1" applyAlignment="1">
      <alignment horizontal="center" vertical="center" wrapText="1"/>
    </xf>
    <xf numFmtId="0" fontId="24" fillId="0" borderId="0" xfId="3" applyFont="1"/>
    <xf numFmtId="0" fontId="26" fillId="0" borderId="0" xfId="3" applyFont="1"/>
    <xf numFmtId="0" fontId="26" fillId="0" borderId="30" xfId="3" applyFont="1" applyBorder="1" applyAlignment="1">
      <alignment horizontal="left"/>
    </xf>
    <xf numFmtId="0" fontId="26" fillId="0" borderId="31" xfId="3" applyFont="1" applyBorder="1"/>
    <xf numFmtId="0" fontId="26" fillId="0" borderId="31" xfId="3" applyFont="1" applyBorder="1" applyAlignment="1">
      <alignment horizontal="left"/>
    </xf>
    <xf numFmtId="0" fontId="26" fillId="0" borderId="31" xfId="3" applyFont="1" applyBorder="1" applyAlignment="1">
      <alignment horizontal="left" indent="1"/>
    </xf>
    <xf numFmtId="0" fontId="26" fillId="0" borderId="32" xfId="3" applyFont="1" applyBorder="1" applyAlignment="1">
      <alignment horizontal="left" indent="1"/>
    </xf>
    <xf numFmtId="0" fontId="26" fillId="0" borderId="32" xfId="3" applyFont="1" applyBorder="1"/>
    <xf numFmtId="0" fontId="26" fillId="10" borderId="31" xfId="3" applyFont="1" applyFill="1" applyBorder="1"/>
    <xf numFmtId="10" fontId="26" fillId="7" borderId="0" xfId="5" applyNumberFormat="1" applyFont="1" applyFill="1"/>
    <xf numFmtId="10" fontId="27" fillId="7" borderId="0" xfId="5" applyNumberFormat="1" applyFont="1" applyFill="1"/>
    <xf numFmtId="0" fontId="27" fillId="7" borderId="19" xfId="6" applyNumberFormat="1" applyFont="1" applyFill="1" applyBorder="1" applyAlignment="1">
      <alignment horizontal="center" vertical="center" wrapText="1"/>
    </xf>
    <xf numFmtId="0" fontId="27" fillId="7" borderId="20" xfId="6" applyNumberFormat="1" applyFont="1" applyFill="1" applyBorder="1" applyAlignment="1">
      <alignment horizontal="center" vertical="center" wrapText="1"/>
    </xf>
    <xf numFmtId="0" fontId="27" fillId="7" borderId="21" xfId="4" applyFont="1" applyFill="1" applyBorder="1" applyAlignment="1">
      <alignment horizontal="center" vertical="center" wrapText="1"/>
    </xf>
    <xf numFmtId="10" fontId="27" fillId="7" borderId="0" xfId="5" applyNumberFormat="1" applyFont="1" applyFill="1" applyBorder="1" applyAlignment="1">
      <alignment horizontal="center" vertical="center" textRotation="90" wrapText="1"/>
    </xf>
    <xf numFmtId="10" fontId="29" fillId="7" borderId="32" xfId="5" applyNumberFormat="1" applyFont="1" applyFill="1" applyBorder="1" applyAlignment="1">
      <alignment horizontal="center" vertical="center" wrapText="1"/>
    </xf>
    <xf numFmtId="0" fontId="24" fillId="7" borderId="8" xfId="6" applyNumberFormat="1" applyFont="1" applyFill="1" applyBorder="1" applyAlignment="1">
      <alignment horizontal="center" vertical="center" wrapText="1"/>
    </xf>
    <xf numFmtId="10" fontId="24" fillId="7" borderId="8" xfId="5" applyNumberFormat="1" applyFont="1" applyFill="1" applyBorder="1" applyAlignment="1">
      <alignment horizontal="center" vertical="center" wrapText="1"/>
    </xf>
    <xf numFmtId="0" fontId="21" fillId="7" borderId="41" xfId="6" applyNumberFormat="1" applyFont="1" applyFill="1" applyBorder="1" applyAlignment="1">
      <alignment horizontal="center" vertical="center" wrapText="1"/>
    </xf>
    <xf numFmtId="0" fontId="24" fillId="7" borderId="40" xfId="6" applyNumberFormat="1" applyFont="1" applyFill="1" applyBorder="1" applyAlignment="1">
      <alignment horizontal="center" vertical="center" wrapText="1"/>
    </xf>
    <xf numFmtId="10" fontId="24" fillId="7" borderId="40" xfId="5" applyNumberFormat="1" applyFont="1" applyFill="1" applyBorder="1" applyAlignment="1">
      <alignment horizontal="center" vertical="center" wrapText="1"/>
    </xf>
    <xf numFmtId="10" fontId="24" fillId="7" borderId="22" xfId="5" applyNumberFormat="1" applyFont="1" applyFill="1" applyBorder="1" applyAlignment="1">
      <alignment horizontal="center" vertical="center" wrapText="1"/>
    </xf>
    <xf numFmtId="0" fontId="21" fillId="7" borderId="46" xfId="6" applyNumberFormat="1" applyFont="1" applyFill="1" applyBorder="1" applyAlignment="1">
      <alignment horizontal="center" vertical="center" wrapText="1"/>
    </xf>
    <xf numFmtId="0" fontId="24" fillId="7" borderId="33" xfId="6" applyNumberFormat="1" applyFont="1" applyFill="1" applyBorder="1" applyAlignment="1">
      <alignment horizontal="center" vertical="center" wrapText="1"/>
    </xf>
    <xf numFmtId="10" fontId="24" fillId="7" borderId="33" xfId="5" applyNumberFormat="1" applyFont="1" applyFill="1" applyBorder="1" applyAlignment="1">
      <alignment horizontal="center" vertical="center" wrapText="1"/>
    </xf>
    <xf numFmtId="10" fontId="24" fillId="7" borderId="47" xfId="5" applyNumberFormat="1" applyFont="1" applyFill="1" applyBorder="1" applyAlignment="1">
      <alignment horizontal="center" vertical="center" wrapText="1"/>
    </xf>
    <xf numFmtId="0" fontId="20" fillId="7" borderId="0" xfId="4" applyFont="1" applyFill="1" applyAlignment="1">
      <alignment horizontal="center"/>
    </xf>
    <xf numFmtId="0" fontId="19" fillId="7" borderId="0" xfId="4" applyFill="1" applyAlignment="1">
      <alignment horizontal="center"/>
    </xf>
    <xf numFmtId="0" fontId="22" fillId="7" borderId="0" xfId="4" applyFont="1" applyFill="1" applyAlignment="1">
      <alignment horizontal="center"/>
    </xf>
    <xf numFmtId="0" fontId="18" fillId="7" borderId="0" xfId="4" applyFont="1" applyFill="1" applyAlignment="1">
      <alignment horizontal="center"/>
    </xf>
    <xf numFmtId="0" fontId="23" fillId="7" borderId="12" xfId="6" applyNumberFormat="1" applyFont="1" applyFill="1" applyBorder="1" applyAlignment="1">
      <alignment horizontal="center" vertical="center" wrapText="1"/>
    </xf>
    <xf numFmtId="0" fontId="23" fillId="7" borderId="13" xfId="6" applyNumberFormat="1" applyFont="1" applyFill="1" applyBorder="1" applyAlignment="1">
      <alignment horizontal="center" vertical="center" wrapText="1"/>
    </xf>
    <xf numFmtId="10" fontId="23" fillId="7" borderId="13" xfId="4" applyNumberFormat="1" applyFont="1" applyFill="1" applyBorder="1" applyAlignment="1">
      <alignment horizontal="center" vertical="center" wrapText="1"/>
    </xf>
    <xf numFmtId="0" fontId="23" fillId="7" borderId="13" xfId="4" applyFont="1" applyFill="1" applyBorder="1" applyAlignment="1">
      <alignment horizontal="center" vertical="center" wrapText="1"/>
    </xf>
    <xf numFmtId="0" fontId="23" fillId="7" borderId="14" xfId="4" applyFont="1" applyFill="1" applyBorder="1" applyAlignment="1">
      <alignment horizontal="center" vertical="center" wrapText="1"/>
    </xf>
    <xf numFmtId="0" fontId="20" fillId="7" borderId="0" xfId="4" applyFont="1" applyFill="1" applyAlignment="1">
      <alignment horizontal="left"/>
    </xf>
    <xf numFmtId="0" fontId="21" fillId="7" borderId="0" xfId="4" applyFont="1" applyFill="1" applyAlignment="1">
      <alignment horizontal="left" vertical="center" wrapText="1"/>
    </xf>
    <xf numFmtId="0" fontId="27" fillId="10" borderId="8" xfId="3" applyFont="1" applyFill="1" applyBorder="1" applyAlignment="1">
      <alignment horizontal="center"/>
    </xf>
    <xf numFmtId="40" fontId="27" fillId="10" borderId="8" xfId="3" applyNumberFormat="1" applyFont="1" applyFill="1" applyBorder="1" applyAlignment="1">
      <alignment horizontal="center"/>
    </xf>
    <xf numFmtId="169" fontId="26" fillId="10" borderId="8" xfId="7" applyNumberFormat="1" applyFont="1" applyFill="1" applyBorder="1" applyAlignment="1">
      <alignment horizontal="center"/>
    </xf>
    <xf numFmtId="169" fontId="26" fillId="0" borderId="8" xfId="7" applyNumberFormat="1" applyFont="1" applyFill="1" applyBorder="1" applyAlignment="1">
      <alignment horizontal="center"/>
    </xf>
    <xf numFmtId="169" fontId="26" fillId="0" borderId="8" xfId="3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27" fillId="10" borderId="11" xfId="3" applyFont="1" applyFill="1" applyBorder="1" applyAlignment="1">
      <alignment horizontal="center"/>
    </xf>
    <xf numFmtId="0" fontId="27" fillId="10" borderId="33" xfId="3" applyFont="1" applyFill="1" applyBorder="1" applyAlignment="1">
      <alignment horizontal="center"/>
    </xf>
    <xf numFmtId="0" fontId="18" fillId="7" borderId="49" xfId="4" applyFont="1" applyFill="1" applyBorder="1" applyAlignment="1">
      <alignment horizontal="center" vertical="center"/>
    </xf>
    <xf numFmtId="0" fontId="18" fillId="7" borderId="50" xfId="4" applyFont="1" applyFill="1" applyBorder="1" applyAlignment="1">
      <alignment horizontal="center" vertical="center"/>
    </xf>
    <xf numFmtId="0" fontId="18" fillId="7" borderId="36" xfId="4" applyFont="1" applyFill="1" applyBorder="1" applyAlignment="1">
      <alignment horizontal="left" vertical="center"/>
    </xf>
    <xf numFmtId="0" fontId="18" fillId="7" borderId="38" xfId="4" applyFont="1" applyFill="1" applyBorder="1" applyAlignment="1">
      <alignment horizontal="left" vertical="center"/>
    </xf>
    <xf numFmtId="0" fontId="26" fillId="7" borderId="7" xfId="4" applyFont="1" applyFill="1" applyBorder="1" applyAlignment="1">
      <alignment horizontal="left" vertical="center" wrapText="1"/>
    </xf>
    <xf numFmtId="0" fontId="26" fillId="7" borderId="41" xfId="4" applyFont="1" applyFill="1" applyBorder="1" applyAlignment="1">
      <alignment horizontal="left" vertical="center" wrapText="1"/>
    </xf>
    <xf numFmtId="0" fontId="4" fillId="2" borderId="0" xfId="2" applyNumberFormat="1" applyFont="1" applyFill="1" applyAlignment="1" applyProtection="1">
      <alignment horizontal="left"/>
    </xf>
    <xf numFmtId="0" fontId="3" fillId="2" borderId="0" xfId="2" applyNumberFormat="1" applyFont="1" applyFill="1" applyProtection="1"/>
    <xf numFmtId="164" fontId="3" fillId="2" borderId="0" xfId="2" applyNumberFormat="1" applyFont="1" applyFill="1" applyAlignment="1" applyProtection="1">
      <alignment horizontal="center"/>
    </xf>
    <xf numFmtId="0" fontId="3" fillId="0" borderId="0" xfId="2" applyNumberFormat="1" applyFont="1" applyProtection="1"/>
    <xf numFmtId="0" fontId="17" fillId="8" borderId="23" xfId="2" applyNumberFormat="1" applyFont="1" applyFill="1" applyBorder="1" applyAlignment="1" applyProtection="1">
      <alignment horizontal="left"/>
    </xf>
    <xf numFmtId="0" fontId="17" fillId="8" borderId="19" xfId="2" applyNumberFormat="1" applyFont="1" applyFill="1" applyBorder="1" applyProtection="1"/>
    <xf numFmtId="0" fontId="3" fillId="7" borderId="20" xfId="2" applyNumberFormat="1" applyFont="1" applyFill="1" applyBorder="1" applyProtection="1"/>
    <xf numFmtId="9" fontId="17" fillId="8" borderId="21" xfId="2" applyFont="1" applyFill="1" applyBorder="1" applyAlignment="1" applyProtection="1">
      <alignment horizontal="center"/>
      <protection locked="0"/>
    </xf>
    <xf numFmtId="0" fontId="3" fillId="8" borderId="0" xfId="2" applyNumberFormat="1" applyFont="1" applyFill="1" applyProtection="1">
      <protection locked="0"/>
    </xf>
    <xf numFmtId="0" fontId="2" fillId="0" borderId="0" xfId="2" applyNumberFormat="1" applyFont="1"/>
    <xf numFmtId="0" fontId="2" fillId="0" borderId="0" xfId="2" applyNumberFormat="1" applyFont="1" applyProtection="1"/>
    <xf numFmtId="4" fontId="3" fillId="0" borderId="9" xfId="2" applyNumberFormat="1" applyFont="1" applyBorder="1" applyAlignment="1" applyProtection="1">
      <alignment horizontal="center" vertical="center" wrapText="1"/>
    </xf>
    <xf numFmtId="0" fontId="3" fillId="0" borderId="0" xfId="2" applyNumberFormat="1" applyFont="1" applyAlignment="1" applyProtection="1">
      <alignment horizontal="center" vertical="center" wrapText="1"/>
    </xf>
    <xf numFmtId="164" fontId="11" fillId="5" borderId="8" xfId="2" applyNumberFormat="1" applyFont="1" applyFill="1" applyBorder="1" applyAlignment="1">
      <alignment horizontal="center"/>
    </xf>
    <xf numFmtId="0" fontId="11" fillId="5" borderId="8" xfId="2" applyNumberFormat="1" applyFont="1" applyFill="1" applyBorder="1" applyAlignment="1">
      <alignment horizontal="center"/>
    </xf>
    <xf numFmtId="0" fontId="9" fillId="5" borderId="8" xfId="2" applyNumberFormat="1" applyFont="1" applyFill="1" applyBorder="1" applyAlignment="1">
      <alignment horizontal="center"/>
    </xf>
    <xf numFmtId="0" fontId="3" fillId="5" borderId="8" xfId="2" applyNumberFormat="1" applyFont="1" applyFill="1" applyBorder="1" applyAlignment="1">
      <alignment horizontal="center"/>
    </xf>
    <xf numFmtId="166" fontId="14" fillId="0" borderId="8" xfId="2" applyNumberFormat="1" applyFont="1" applyBorder="1" applyAlignment="1">
      <alignment horizontal="center"/>
    </xf>
    <xf numFmtId="3" fontId="14" fillId="0" borderId="7" xfId="2" applyNumberFormat="1" applyFont="1" applyBorder="1" applyAlignment="1" applyProtection="1">
      <alignment horizontal="center"/>
      <protection hidden="1"/>
    </xf>
    <xf numFmtId="0" fontId="14" fillId="0" borderId="8" xfId="2" applyNumberFormat="1" applyFont="1" applyBorder="1" applyAlignment="1" applyProtection="1">
      <alignment horizontal="center"/>
      <protection hidden="1"/>
    </xf>
    <xf numFmtId="3" fontId="14" fillId="0" borderId="10" xfId="2" applyNumberFormat="1" applyFont="1" applyBorder="1" applyAlignment="1" applyProtection="1">
      <alignment horizontal="center"/>
      <protection hidden="1"/>
    </xf>
    <xf numFmtId="0" fontId="14" fillId="0" borderId="11" xfId="2" applyNumberFormat="1" applyFont="1" applyBorder="1" applyAlignment="1" applyProtection="1">
      <alignment horizontal="center"/>
      <protection hidden="1"/>
    </xf>
    <xf numFmtId="1" fontId="15" fillId="5" borderId="12" xfId="2" applyNumberFormat="1" applyFont="1" applyFill="1" applyBorder="1" applyAlignment="1" applyProtection="1">
      <alignment horizontal="left"/>
      <protection hidden="1"/>
    </xf>
    <xf numFmtId="0" fontId="11" fillId="5" borderId="13" xfId="2" applyNumberFormat="1" applyFont="1" applyFill="1" applyBorder="1" applyProtection="1">
      <protection hidden="1"/>
    </xf>
    <xf numFmtId="0" fontId="16" fillId="5" borderId="13" xfId="0" applyFont="1" applyFill="1" applyBorder="1"/>
    <xf numFmtId="164" fontId="16" fillId="5" borderId="13" xfId="0" applyNumberFormat="1" applyFont="1" applyFill="1" applyBorder="1"/>
    <xf numFmtId="4" fontId="3" fillId="0" borderId="13" xfId="2" applyNumberFormat="1" applyFont="1" applyBorder="1" applyAlignment="1">
      <alignment horizontal="center"/>
    </xf>
    <xf numFmtId="167" fontId="11" fillId="5" borderId="13" xfId="1" applyNumberFormat="1" applyFont="1" applyFill="1" applyBorder="1" applyAlignment="1" applyProtection="1">
      <alignment horizontal="center"/>
    </xf>
    <xf numFmtId="0" fontId="8" fillId="5" borderId="13" xfId="0" applyFont="1" applyFill="1" applyBorder="1"/>
    <xf numFmtId="0" fontId="16" fillId="5" borderId="14" xfId="0" applyFont="1" applyFill="1" applyBorder="1"/>
    <xf numFmtId="0" fontId="3" fillId="0" borderId="0" xfId="2" applyNumberFormat="1" applyFont="1"/>
    <xf numFmtId="1" fontId="15" fillId="5" borderId="15" xfId="2" applyNumberFormat="1" applyFont="1" applyFill="1" applyBorder="1" applyAlignment="1" applyProtection="1">
      <alignment horizontal="left"/>
      <protection hidden="1"/>
    </xf>
    <xf numFmtId="0" fontId="11" fillId="5" borderId="16" xfId="2" applyNumberFormat="1" applyFont="1" applyFill="1" applyBorder="1" applyProtection="1">
      <protection hidden="1"/>
    </xf>
    <xf numFmtId="0" fontId="16" fillId="5" borderId="16" xfId="0" applyFont="1" applyFill="1" applyBorder="1"/>
    <xf numFmtId="164" fontId="16" fillId="5" borderId="16" xfId="0" applyNumberFormat="1" applyFont="1" applyFill="1" applyBorder="1"/>
    <xf numFmtId="4" fontId="3" fillId="0" borderId="16" xfId="2" applyNumberFormat="1" applyFont="1" applyBorder="1" applyAlignment="1">
      <alignment horizontal="center"/>
    </xf>
    <xf numFmtId="0" fontId="8" fillId="5" borderId="16" xfId="0" applyFont="1" applyFill="1" applyBorder="1"/>
    <xf numFmtId="0" fontId="16" fillId="5" borderId="17" xfId="0" applyFont="1" applyFill="1" applyBorder="1"/>
    <xf numFmtId="0" fontId="2" fillId="0" borderId="1" xfId="2" applyNumberFormat="1" applyFont="1" applyBorder="1"/>
    <xf numFmtId="0" fontId="2" fillId="0" borderId="0" xfId="2" applyNumberFormat="1" applyFont="1" applyBorder="1"/>
    <xf numFmtId="0" fontId="2" fillId="0" borderId="0" xfId="2" applyNumberFormat="1" applyFont="1" applyBorder="1" applyAlignment="1">
      <alignment horizontal="center"/>
    </xf>
    <xf numFmtId="0" fontId="3" fillId="0" borderId="0" xfId="2" applyNumberFormat="1" applyFont="1" applyBorder="1"/>
    <xf numFmtId="0" fontId="2" fillId="0" borderId="2" xfId="2" applyNumberFormat="1" applyFont="1" applyBorder="1"/>
    <xf numFmtId="14" fontId="26" fillId="7" borderId="37" xfId="4" applyNumberFormat="1" applyFont="1" applyFill="1" applyBorder="1" applyAlignment="1">
      <alignment horizontal="center" vertical="center" wrapText="1"/>
    </xf>
    <xf numFmtId="14" fontId="26" fillId="7" borderId="39" xfId="4" applyNumberFormat="1" applyFont="1" applyFill="1" applyBorder="1" applyAlignment="1">
      <alignment horizontal="center" vertical="center" wrapText="1"/>
    </xf>
    <xf numFmtId="4" fontId="26" fillId="7" borderId="0" xfId="4" applyNumberFormat="1" applyFont="1" applyFill="1" applyAlignment="1">
      <alignment horizontal="center" vertical="center" wrapText="1"/>
    </xf>
    <xf numFmtId="166" fontId="14" fillId="0" borderId="52" xfId="2" applyNumberFormat="1" applyFont="1" applyBorder="1" applyAlignment="1">
      <alignment horizontal="center"/>
    </xf>
    <xf numFmtId="0" fontId="11" fillId="5" borderId="10" xfId="2" applyNumberFormat="1" applyFont="1" applyFill="1" applyBorder="1"/>
    <xf numFmtId="0" fontId="11" fillId="5" borderId="11" xfId="2" applyNumberFormat="1" applyFont="1" applyFill="1" applyBorder="1"/>
    <xf numFmtId="3" fontId="14" fillId="0" borderId="46" xfId="2" applyNumberFormat="1" applyFont="1" applyBorder="1" applyAlignment="1" applyProtection="1">
      <alignment horizontal="center"/>
      <protection hidden="1"/>
    </xf>
    <xf numFmtId="0" fontId="14" fillId="0" borderId="33" xfId="2" applyNumberFormat="1" applyFont="1" applyBorder="1" applyAlignment="1" applyProtection="1">
      <alignment horizontal="center"/>
      <protection hidden="1"/>
    </xf>
    <xf numFmtId="14" fontId="18" fillId="7" borderId="36" xfId="4" applyNumberFormat="1" applyFont="1" applyFill="1" applyBorder="1" applyAlignment="1">
      <alignment horizontal="center"/>
    </xf>
    <xf numFmtId="14" fontId="18" fillId="7" borderId="38" xfId="4" applyNumberFormat="1" applyFont="1" applyFill="1" applyBorder="1" applyAlignment="1">
      <alignment horizontal="center"/>
    </xf>
    <xf numFmtId="4" fontId="13" fillId="6" borderId="8" xfId="2" applyNumberFormat="1" applyFont="1" applyFill="1" applyBorder="1" applyAlignment="1" applyProtection="1">
      <alignment horizontal="center"/>
      <protection locked="0"/>
    </xf>
    <xf numFmtId="4" fontId="14" fillId="0" borderId="8" xfId="2" applyNumberFormat="1" applyFont="1" applyBorder="1" applyAlignment="1" applyProtection="1">
      <alignment horizontal="center"/>
    </xf>
    <xf numFmtId="4" fontId="14" fillId="4" borderId="8" xfId="2" applyNumberFormat="1" applyFont="1" applyFill="1" applyBorder="1" applyAlignment="1" applyProtection="1">
      <alignment horizontal="center"/>
    </xf>
    <xf numFmtId="4" fontId="14" fillId="0" borderId="8" xfId="2" applyNumberFormat="1" applyFont="1" applyBorder="1" applyAlignment="1">
      <alignment horizontal="center"/>
    </xf>
    <xf numFmtId="4" fontId="14" fillId="0" borderId="9" xfId="2" applyNumberFormat="1" applyFont="1" applyBorder="1" applyAlignment="1">
      <alignment horizontal="center"/>
    </xf>
    <xf numFmtId="10" fontId="26" fillId="7" borderId="22" xfId="5" applyNumberFormat="1" applyFont="1" applyFill="1" applyBorder="1" applyAlignment="1">
      <alignment horizontal="center" vertical="center" wrapText="1"/>
    </xf>
    <xf numFmtId="0" fontId="26" fillId="0" borderId="7" xfId="6" applyNumberFormat="1" applyFont="1" applyFill="1" applyBorder="1" applyAlignment="1">
      <alignment horizontal="center" vertical="center" wrapText="1"/>
    </xf>
    <xf numFmtId="0" fontId="26" fillId="0" borderId="8" xfId="6" applyNumberFormat="1" applyFont="1" applyFill="1" applyBorder="1" applyAlignment="1">
      <alignment horizontal="center" vertical="center" wrapText="1"/>
    </xf>
    <xf numFmtId="168" fontId="26" fillId="0" borderId="8" xfId="6" applyFont="1" applyFill="1" applyBorder="1" applyAlignment="1">
      <alignment horizontal="center" vertical="center" wrapText="1"/>
    </xf>
    <xf numFmtId="168" fontId="26" fillId="0" borderId="8" xfId="4" applyNumberFormat="1" applyFont="1" applyBorder="1" applyAlignment="1">
      <alignment horizontal="center" vertical="center" wrapText="1"/>
    </xf>
    <xf numFmtId="168" fontId="26" fillId="0" borderId="9" xfId="4" applyNumberFormat="1" applyFont="1" applyBorder="1" applyAlignment="1">
      <alignment horizontal="center" vertical="center" wrapText="1"/>
    </xf>
    <xf numFmtId="0" fontId="26" fillId="0" borderId="41" xfId="6" applyNumberFormat="1" applyFont="1" applyFill="1" applyBorder="1" applyAlignment="1">
      <alignment horizontal="center" vertical="center" wrapText="1"/>
    </xf>
    <xf numFmtId="0" fontId="26" fillId="0" borderId="40" xfId="6" applyNumberFormat="1" applyFont="1" applyFill="1" applyBorder="1" applyAlignment="1">
      <alignment horizontal="center" vertical="center" wrapText="1"/>
    </xf>
    <xf numFmtId="40" fontId="27" fillId="0" borderId="8" xfId="3" applyNumberFormat="1" applyFont="1" applyBorder="1"/>
    <xf numFmtId="40" fontId="27" fillId="0" borderId="11" xfId="3" applyNumberFormat="1" applyFont="1" applyBorder="1"/>
    <xf numFmtId="40" fontId="27" fillId="0" borderId="33" xfId="3" applyNumberFormat="1" applyFont="1" applyBorder="1"/>
    <xf numFmtId="40" fontId="35" fillId="12" borderId="8" xfId="3" applyNumberFormat="1" applyFont="1" applyFill="1" applyBorder="1" applyProtection="1">
      <protection locked="0"/>
    </xf>
    <xf numFmtId="40" fontId="35" fillId="12" borderId="33" xfId="3" applyNumberFormat="1" applyFont="1" applyFill="1" applyBorder="1" applyProtection="1">
      <protection locked="0"/>
    </xf>
    <xf numFmtId="40" fontId="35" fillId="12" borderId="8" xfId="3" applyNumberFormat="1" applyFont="1" applyFill="1" applyBorder="1" applyAlignment="1" applyProtection="1">
      <alignment horizontal="center"/>
      <protection locked="0"/>
    </xf>
    <xf numFmtId="0" fontId="26" fillId="7" borderId="44" xfId="4" applyFont="1" applyFill="1" applyBorder="1" applyAlignment="1">
      <alignment horizontal="center" vertical="center" wrapText="1"/>
    </xf>
    <xf numFmtId="4" fontId="34" fillId="11" borderId="30" xfId="4" applyNumberFormat="1" applyFont="1" applyFill="1" applyBorder="1" applyAlignment="1">
      <alignment horizontal="center" vertical="center" wrapText="1"/>
    </xf>
    <xf numFmtId="168" fontId="26" fillId="7" borderId="30" xfId="6" applyFont="1" applyFill="1" applyBorder="1" applyAlignment="1">
      <alignment horizontal="center" vertical="center" wrapText="1"/>
    </xf>
    <xf numFmtId="4" fontId="26" fillId="11" borderId="30" xfId="4" applyNumberFormat="1" applyFont="1" applyFill="1" applyBorder="1" applyAlignment="1">
      <alignment horizontal="center" vertical="center" wrapText="1"/>
    </xf>
    <xf numFmtId="4" fontId="35" fillId="12" borderId="8" xfId="4" applyNumberFormat="1" applyFont="1" applyFill="1" applyBorder="1" applyAlignment="1" applyProtection="1">
      <alignment horizontal="center" vertical="center" wrapText="1"/>
      <protection locked="0"/>
    </xf>
    <xf numFmtId="0" fontId="26" fillId="7" borderId="53" xfId="4" applyFont="1" applyFill="1" applyBorder="1" applyAlignment="1">
      <alignment horizontal="center" vertical="center" wrapText="1"/>
    </xf>
    <xf numFmtId="4" fontId="35" fillId="12" borderId="54" xfId="4" applyNumberFormat="1" applyFont="1" applyFill="1" applyBorder="1" applyAlignment="1" applyProtection="1">
      <alignment horizontal="center" vertical="center" wrapText="1"/>
      <protection locked="0"/>
    </xf>
    <xf numFmtId="4" fontId="26" fillId="11" borderId="54" xfId="4" applyNumberFormat="1" applyFont="1" applyFill="1" applyBorder="1" applyAlignment="1">
      <alignment horizontal="center" vertical="center" wrapText="1"/>
    </xf>
    <xf numFmtId="4" fontId="26" fillId="11" borderId="55" xfId="4" applyNumberFormat="1" applyFont="1" applyFill="1" applyBorder="1" applyAlignment="1">
      <alignment horizontal="center" vertical="center" wrapText="1"/>
    </xf>
    <xf numFmtId="4" fontId="35" fillId="12" borderId="40" xfId="4" applyNumberFormat="1" applyFont="1" applyFill="1" applyBorder="1" applyAlignment="1" applyProtection="1">
      <alignment horizontal="center" vertical="center" wrapText="1"/>
      <protection locked="0"/>
    </xf>
    <xf numFmtId="0" fontId="18" fillId="7" borderId="34" xfId="4" applyFont="1" applyFill="1" applyBorder="1" applyAlignment="1">
      <alignment horizontal="center" vertical="center"/>
    </xf>
    <xf numFmtId="4" fontId="14" fillId="12" borderId="8" xfId="2" applyNumberFormat="1" applyFont="1" applyFill="1" applyBorder="1" applyAlignment="1">
      <alignment horizontal="center"/>
    </xf>
    <xf numFmtId="168" fontId="27" fillId="0" borderId="20" xfId="6" applyFont="1" applyFill="1" applyBorder="1" applyAlignment="1">
      <alignment horizontal="center" vertical="center" wrapText="1"/>
    </xf>
    <xf numFmtId="10" fontId="27" fillId="0" borderId="20" xfId="4" applyNumberFormat="1" applyFont="1" applyFill="1" applyBorder="1" applyAlignment="1">
      <alignment horizontal="center" vertical="center" wrapText="1"/>
    </xf>
    <xf numFmtId="0" fontId="17" fillId="9" borderId="24" xfId="2" applyNumberFormat="1" applyFont="1" applyFill="1" applyBorder="1" applyAlignment="1" applyProtection="1">
      <alignment horizontal="left"/>
    </xf>
    <xf numFmtId="0" fontId="17" fillId="9" borderId="25" xfId="2" applyNumberFormat="1" applyFont="1" applyFill="1" applyBorder="1" applyAlignment="1" applyProtection="1">
      <alignment horizontal="left"/>
    </xf>
    <xf numFmtId="0" fontId="17" fillId="9" borderId="26" xfId="2" applyNumberFormat="1" applyFont="1" applyFill="1" applyBorder="1" applyAlignment="1" applyProtection="1">
      <alignment horizontal="left"/>
    </xf>
    <xf numFmtId="0" fontId="27" fillId="10" borderId="27" xfId="3" applyFont="1" applyFill="1" applyBorder="1" applyAlignment="1">
      <alignment horizontal="center" vertical="center"/>
    </xf>
    <xf numFmtId="0" fontId="27" fillId="10" borderId="28" xfId="3" applyFont="1" applyFill="1" applyBorder="1" applyAlignment="1">
      <alignment horizontal="center" vertical="center"/>
    </xf>
    <xf numFmtId="0" fontId="27" fillId="10" borderId="0" xfId="3" applyFont="1" applyFill="1" applyAlignment="1">
      <alignment horizontal="center" vertical="center"/>
    </xf>
    <xf numFmtId="0" fontId="27" fillId="10" borderId="29" xfId="3" applyFont="1" applyFill="1" applyBorder="1" applyAlignment="1">
      <alignment horizontal="center" vertical="center"/>
    </xf>
    <xf numFmtId="0" fontId="27" fillId="10" borderId="31" xfId="3" applyFont="1" applyFill="1" applyBorder="1" applyAlignment="1">
      <alignment horizontal="center"/>
    </xf>
    <xf numFmtId="0" fontId="26" fillId="0" borderId="31" xfId="3" applyFont="1" applyBorder="1"/>
    <xf numFmtId="17" fontId="32" fillId="0" borderId="0" xfId="0" applyNumberFormat="1" applyFont="1" applyAlignment="1">
      <alignment horizontal="center" vertical="center" wrapText="1"/>
    </xf>
    <xf numFmtId="0" fontId="29" fillId="7" borderId="32" xfId="4" applyFont="1" applyFill="1" applyBorder="1" applyAlignment="1">
      <alignment horizontal="left" vertical="center" wrapText="1"/>
    </xf>
    <xf numFmtId="0" fontId="18" fillId="7" borderId="34" xfId="4" applyFont="1" applyFill="1" applyBorder="1" applyAlignment="1">
      <alignment horizontal="left" vertical="center" wrapText="1"/>
    </xf>
    <xf numFmtId="0" fontId="18" fillId="7" borderId="48" xfId="4" applyFont="1" applyFill="1" applyBorder="1" applyAlignment="1">
      <alignment horizontal="left" vertical="center" wrapText="1"/>
    </xf>
    <xf numFmtId="0" fontId="22" fillId="7" borderId="18" xfId="4" applyFont="1" applyFill="1" applyBorder="1" applyAlignment="1">
      <alignment horizontal="left" vertical="center"/>
    </xf>
    <xf numFmtId="0" fontId="22" fillId="7" borderId="51" xfId="4" applyFont="1" applyFill="1" applyBorder="1" applyAlignment="1">
      <alignment horizontal="left" vertical="center"/>
    </xf>
  </cellXfs>
  <cellStyles count="8">
    <cellStyle name="Normal" xfId="0" builtinId="0"/>
    <cellStyle name="Normal 2" xfId="3"/>
    <cellStyle name="Normal 3" xfId="4"/>
    <cellStyle name="Porcentagem" xfId="7" builtinId="5"/>
    <cellStyle name="Porcentagem 2" xfId="5"/>
    <cellStyle name="Separador de milhares" xfId="1" builtinId="3"/>
    <cellStyle name="TableStyleLight1" xfId="2"/>
    <cellStyle name="Vírgula 2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2"/>
  <dimension ref="A1:AMK161"/>
  <sheetViews>
    <sheetView zoomScale="80" zoomScaleNormal="80" workbookViewId="0">
      <selection activeCell="D22" sqref="D22"/>
    </sheetView>
  </sheetViews>
  <sheetFormatPr defaultColWidth="0" defaultRowHeight="15.75"/>
  <cols>
    <col min="1" max="1" width="9.140625" style="173" customWidth="1"/>
    <col min="2" max="3" width="9.140625" style="174" customWidth="1"/>
    <col min="4" max="4" width="12.28515625" style="175" customWidth="1"/>
    <col min="5" max="64" width="31.5703125" style="174" customWidth="1"/>
    <col min="65" max="65" width="31.5703125" style="176" customWidth="1"/>
    <col min="66" max="66" width="31.5703125" style="174" customWidth="1"/>
    <col min="67" max="67" width="31.5703125" style="177" customWidth="1"/>
    <col min="68" max="68" width="20.7109375" style="42" customWidth="1"/>
    <col min="69" max="69" width="21.85546875" style="42" customWidth="1"/>
    <col min="70" max="70" width="9.140625" style="144" customWidth="1"/>
    <col min="71" max="1025" width="9.140625" style="144" hidden="1" customWidth="1"/>
    <col min="1026" max="16384" width="9.140625" hidden="1"/>
  </cols>
  <sheetData>
    <row r="1" spans="1:1024" s="138" customFormat="1" ht="25.5">
      <c r="A1" s="135" t="s">
        <v>133</v>
      </c>
      <c r="B1" s="136"/>
      <c r="C1" s="136"/>
      <c r="D1" s="137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</row>
    <row r="2" spans="1:1024" s="37" customFormat="1" ht="25.5">
      <c r="A2" s="34"/>
      <c r="B2" s="35"/>
      <c r="C2" s="35"/>
      <c r="D2" s="36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1024" s="37" customFormat="1" ht="20.25" hidden="1">
      <c r="A3" s="139" t="s">
        <v>82</v>
      </c>
      <c r="B3" s="140"/>
      <c r="C3" s="141"/>
      <c r="D3" s="141"/>
      <c r="E3" s="142">
        <v>0.06</v>
      </c>
      <c r="F3" s="35"/>
      <c r="G3" s="35"/>
      <c r="H3" s="35"/>
      <c r="I3" s="35"/>
      <c r="J3" s="35"/>
      <c r="K3" s="35"/>
      <c r="L3" s="35"/>
      <c r="M3" s="35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35"/>
      <c r="BK3" s="35"/>
      <c r="BL3" s="35"/>
      <c r="BM3" s="35"/>
      <c r="BN3" s="35"/>
      <c r="BO3" s="35"/>
      <c r="BP3" s="35"/>
      <c r="BQ3" s="35"/>
    </row>
    <row r="4" spans="1:1024" s="37" customFormat="1" ht="21" thickBot="1">
      <c r="A4" s="221" t="s">
        <v>78</v>
      </c>
      <c r="B4" s="222"/>
      <c r="C4" s="222"/>
      <c r="D4" s="223"/>
      <c r="E4" s="38">
        <f>IFERROR(BQ160/BP160,"")</f>
        <v>15.655648024079232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</row>
    <row r="5" spans="1:1024" s="37" customFormat="1" ht="26.25" thickBot="1">
      <c r="A5" s="34"/>
      <c r="B5" s="35"/>
      <c r="C5" s="35"/>
      <c r="D5" s="36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</row>
    <row r="6" spans="1:1024">
      <c r="A6" s="1" t="s">
        <v>0</v>
      </c>
      <c r="B6" s="2"/>
      <c r="C6" s="2"/>
      <c r="D6" s="3"/>
      <c r="E6" s="4"/>
      <c r="F6" s="5" t="s">
        <v>1</v>
      </c>
      <c r="G6" s="6"/>
      <c r="H6" s="6"/>
      <c r="I6" s="6"/>
      <c r="J6" s="6"/>
      <c r="K6" s="7"/>
      <c r="L6" s="8"/>
      <c r="M6" s="5" t="s">
        <v>2</v>
      </c>
      <c r="N6" s="2"/>
      <c r="O6" s="2"/>
      <c r="P6" s="2"/>
      <c r="Q6" s="2"/>
      <c r="R6" s="2"/>
      <c r="S6" s="2"/>
      <c r="T6" s="4"/>
      <c r="U6" s="5" t="s">
        <v>3</v>
      </c>
      <c r="V6" s="2"/>
      <c r="W6" s="2"/>
      <c r="X6" s="2"/>
      <c r="Y6" s="2"/>
      <c r="Z6" s="2"/>
      <c r="AA6" s="2"/>
      <c r="AB6" s="4"/>
      <c r="AC6" s="5" t="s">
        <v>4</v>
      </c>
      <c r="AD6" s="2"/>
      <c r="AE6" s="2"/>
      <c r="AF6" s="2"/>
      <c r="AG6" s="4"/>
      <c r="AH6" s="5" t="s">
        <v>5</v>
      </c>
      <c r="AI6" s="2"/>
      <c r="AJ6" s="2"/>
      <c r="AK6" s="2"/>
      <c r="AL6" s="2"/>
      <c r="AM6" s="4"/>
      <c r="AN6" s="1" t="s">
        <v>6</v>
      </c>
      <c r="AO6" s="2"/>
      <c r="AP6" s="2"/>
      <c r="AQ6" s="4"/>
      <c r="AR6" s="9" t="s">
        <v>7</v>
      </c>
      <c r="AS6" s="1" t="s">
        <v>8</v>
      </c>
      <c r="AT6" s="2"/>
      <c r="AU6" s="2"/>
      <c r="AV6" s="2"/>
      <c r="AW6" s="2"/>
      <c r="AX6" s="2"/>
      <c r="AY6" s="4"/>
      <c r="AZ6" s="1" t="s">
        <v>9</v>
      </c>
      <c r="BA6" s="10"/>
      <c r="BB6" s="10"/>
      <c r="BC6" s="10"/>
      <c r="BD6" s="10"/>
      <c r="BE6" s="10"/>
      <c r="BF6" s="10"/>
      <c r="BG6" s="10"/>
      <c r="BH6" s="10"/>
      <c r="BI6" s="11"/>
      <c r="BJ6" s="12" t="s">
        <v>7</v>
      </c>
      <c r="BK6" s="1" t="s">
        <v>10</v>
      </c>
      <c r="BL6" s="13"/>
      <c r="BM6" s="14"/>
      <c r="BN6" s="13"/>
      <c r="BO6" s="15"/>
      <c r="BP6" s="12" t="s">
        <v>81</v>
      </c>
      <c r="BQ6" s="12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45" customFormat="1">
      <c r="A7" s="16">
        <v>100101</v>
      </c>
      <c r="B7" s="31">
        <v>100201</v>
      </c>
      <c r="C7" s="17">
        <v>100301</v>
      </c>
      <c r="D7" s="21">
        <v>100401</v>
      </c>
      <c r="E7" s="17">
        <v>109001</v>
      </c>
      <c r="F7" s="21">
        <v>111000</v>
      </c>
      <c r="G7" s="17">
        <v>111101</v>
      </c>
      <c r="H7" s="17">
        <v>111201</v>
      </c>
      <c r="I7" s="17">
        <v>111301</v>
      </c>
      <c r="J7" s="17">
        <v>111401</v>
      </c>
      <c r="K7" s="17">
        <v>112000</v>
      </c>
      <c r="L7" s="17">
        <v>119900</v>
      </c>
      <c r="M7" s="21">
        <v>121000</v>
      </c>
      <c r="N7" s="17">
        <v>121100</v>
      </c>
      <c r="O7" s="17">
        <v>121200</v>
      </c>
      <c r="P7" s="17">
        <v>121300</v>
      </c>
      <c r="Q7" s="17">
        <v>121400</v>
      </c>
      <c r="R7" s="17">
        <v>121500</v>
      </c>
      <c r="S7" s="17">
        <v>121600</v>
      </c>
      <c r="T7" s="17">
        <v>121700</v>
      </c>
      <c r="U7" s="21">
        <v>122000</v>
      </c>
      <c r="V7" s="17">
        <v>122100</v>
      </c>
      <c r="W7" s="17">
        <v>122200</v>
      </c>
      <c r="X7" s="17">
        <v>122300</v>
      </c>
      <c r="Y7" s="17">
        <v>122400</v>
      </c>
      <c r="Z7" s="17">
        <v>122500</v>
      </c>
      <c r="AA7" s="17">
        <v>122600</v>
      </c>
      <c r="AB7" s="17">
        <v>122700</v>
      </c>
      <c r="AC7" s="21">
        <v>123000</v>
      </c>
      <c r="AD7" s="17">
        <v>123100</v>
      </c>
      <c r="AE7" s="17">
        <v>123200</v>
      </c>
      <c r="AF7" s="17">
        <v>123300</v>
      </c>
      <c r="AG7" s="17">
        <v>123400</v>
      </c>
      <c r="AH7" s="21">
        <v>124000</v>
      </c>
      <c r="AI7" s="17">
        <v>124100</v>
      </c>
      <c r="AJ7" s="17">
        <v>124200</v>
      </c>
      <c r="AK7" s="17">
        <v>124300</v>
      </c>
      <c r="AL7" s="17">
        <v>124400</v>
      </c>
      <c r="AM7" s="17">
        <v>124500</v>
      </c>
      <c r="AN7" s="18">
        <v>129000</v>
      </c>
      <c r="AO7" s="18">
        <v>130101</v>
      </c>
      <c r="AP7" s="17">
        <v>130201</v>
      </c>
      <c r="AQ7" s="17">
        <v>139901</v>
      </c>
      <c r="AR7" s="21">
        <v>190000</v>
      </c>
      <c r="AS7" s="21">
        <v>210000</v>
      </c>
      <c r="AT7" s="17">
        <v>211001</v>
      </c>
      <c r="AU7" s="17">
        <v>212001</v>
      </c>
      <c r="AV7" s="17">
        <v>213001</v>
      </c>
      <c r="AW7" s="17">
        <v>214001</v>
      </c>
      <c r="AX7" s="17">
        <v>215001</v>
      </c>
      <c r="AY7" s="17">
        <v>219901</v>
      </c>
      <c r="AZ7" s="21">
        <v>220000</v>
      </c>
      <c r="BA7" s="18">
        <v>221000</v>
      </c>
      <c r="BB7" s="18">
        <v>222000</v>
      </c>
      <c r="BC7" s="18">
        <v>223000</v>
      </c>
      <c r="BD7" s="18">
        <v>224000</v>
      </c>
      <c r="BE7" s="18">
        <v>225000</v>
      </c>
      <c r="BF7" s="18">
        <v>226000</v>
      </c>
      <c r="BG7" s="18">
        <v>227000</v>
      </c>
      <c r="BH7" s="18">
        <v>229000</v>
      </c>
      <c r="BI7" s="18">
        <v>239901</v>
      </c>
      <c r="BJ7" s="19">
        <v>240000</v>
      </c>
      <c r="BK7" s="19">
        <v>250001</v>
      </c>
      <c r="BL7" s="19">
        <v>260001</v>
      </c>
      <c r="BM7" s="20">
        <v>270001</v>
      </c>
      <c r="BN7" s="21">
        <v>280001</v>
      </c>
      <c r="BO7" s="21">
        <v>290001</v>
      </c>
      <c r="BP7" s="19">
        <v>310000</v>
      </c>
      <c r="BQ7" s="19">
        <v>320000</v>
      </c>
    </row>
    <row r="8" spans="1:1024" s="147" customFormat="1" ht="165" customHeight="1">
      <c r="A8" s="22" t="s">
        <v>11</v>
      </c>
      <c r="B8" s="32" t="s">
        <v>12</v>
      </c>
      <c r="C8" s="25" t="s">
        <v>13</v>
      </c>
      <c r="D8" s="23" t="s">
        <v>14</v>
      </c>
      <c r="E8" s="25" t="s">
        <v>15</v>
      </c>
      <c r="F8" s="26" t="s">
        <v>16</v>
      </c>
      <c r="G8" s="24" t="s">
        <v>17</v>
      </c>
      <c r="H8" s="24" t="s">
        <v>18</v>
      </c>
      <c r="I8" s="24" t="s">
        <v>19</v>
      </c>
      <c r="J8" s="24" t="s">
        <v>20</v>
      </c>
      <c r="K8" s="25" t="s">
        <v>21</v>
      </c>
      <c r="L8" s="24" t="s">
        <v>22</v>
      </c>
      <c r="M8" s="26" t="s">
        <v>23</v>
      </c>
      <c r="N8" s="24" t="s">
        <v>24</v>
      </c>
      <c r="O8" s="24" t="s">
        <v>25</v>
      </c>
      <c r="P8" s="24" t="s">
        <v>26</v>
      </c>
      <c r="Q8" s="24" t="s">
        <v>27</v>
      </c>
      <c r="R8" s="24" t="s">
        <v>28</v>
      </c>
      <c r="S8" s="24" t="s">
        <v>29</v>
      </c>
      <c r="T8" s="24" t="s">
        <v>30</v>
      </c>
      <c r="U8" s="26" t="s">
        <v>31</v>
      </c>
      <c r="V8" s="24" t="s">
        <v>32</v>
      </c>
      <c r="W8" s="24" t="s">
        <v>33</v>
      </c>
      <c r="X8" s="24" t="s">
        <v>34</v>
      </c>
      <c r="Y8" s="24" t="s">
        <v>35</v>
      </c>
      <c r="Z8" s="24" t="s">
        <v>36</v>
      </c>
      <c r="AA8" s="24" t="s">
        <v>37</v>
      </c>
      <c r="AB8" s="24" t="s">
        <v>38</v>
      </c>
      <c r="AC8" s="26" t="s">
        <v>39</v>
      </c>
      <c r="AD8" s="24" t="s">
        <v>40</v>
      </c>
      <c r="AE8" s="24" t="s">
        <v>41</v>
      </c>
      <c r="AF8" s="24" t="s">
        <v>42</v>
      </c>
      <c r="AG8" s="24" t="s">
        <v>43</v>
      </c>
      <c r="AH8" s="26" t="s">
        <v>44</v>
      </c>
      <c r="AI8" s="24" t="s">
        <v>45</v>
      </c>
      <c r="AJ8" s="24" t="s">
        <v>46</v>
      </c>
      <c r="AK8" s="24" t="s">
        <v>47</v>
      </c>
      <c r="AL8" s="24" t="s">
        <v>48</v>
      </c>
      <c r="AM8" s="24" t="s">
        <v>49</v>
      </c>
      <c r="AN8" s="25" t="s">
        <v>50</v>
      </c>
      <c r="AO8" s="24" t="s">
        <v>51</v>
      </c>
      <c r="AP8" s="24" t="s">
        <v>52</v>
      </c>
      <c r="AQ8" s="24" t="s">
        <v>53</v>
      </c>
      <c r="AR8" s="26" t="s">
        <v>54</v>
      </c>
      <c r="AS8" s="26" t="s">
        <v>55</v>
      </c>
      <c r="AT8" s="24" t="s">
        <v>56</v>
      </c>
      <c r="AU8" s="24" t="s">
        <v>57</v>
      </c>
      <c r="AV8" s="24" t="s">
        <v>58</v>
      </c>
      <c r="AW8" s="24" t="s">
        <v>59</v>
      </c>
      <c r="AX8" s="24" t="s">
        <v>60</v>
      </c>
      <c r="AY8" s="24" t="s">
        <v>61</v>
      </c>
      <c r="AZ8" s="26" t="s">
        <v>62</v>
      </c>
      <c r="BA8" s="25" t="s">
        <v>63</v>
      </c>
      <c r="BB8" s="25" t="s">
        <v>64</v>
      </c>
      <c r="BC8" s="25" t="s">
        <v>65</v>
      </c>
      <c r="BD8" s="25" t="s">
        <v>66</v>
      </c>
      <c r="BE8" s="25" t="s">
        <v>67</v>
      </c>
      <c r="BF8" s="25" t="s">
        <v>68</v>
      </c>
      <c r="BG8" s="25" t="s">
        <v>69</v>
      </c>
      <c r="BH8" s="25" t="s">
        <v>70</v>
      </c>
      <c r="BI8" s="24" t="s">
        <v>71</v>
      </c>
      <c r="BJ8" s="26" t="s">
        <v>72</v>
      </c>
      <c r="BK8" s="26" t="s">
        <v>73</v>
      </c>
      <c r="BL8" s="27" t="s">
        <v>74</v>
      </c>
      <c r="BM8" s="26" t="s">
        <v>75</v>
      </c>
      <c r="BN8" s="26" t="s">
        <v>134</v>
      </c>
      <c r="BO8" s="146" t="s">
        <v>135</v>
      </c>
      <c r="BP8" s="26" t="s">
        <v>79</v>
      </c>
      <c r="BQ8" s="26" t="s">
        <v>80</v>
      </c>
    </row>
    <row r="9" spans="1:1024">
      <c r="A9" s="182"/>
      <c r="B9" s="183"/>
      <c r="C9" s="183"/>
      <c r="D9" s="148"/>
      <c r="E9" s="149"/>
      <c r="F9" s="149"/>
      <c r="G9" s="149"/>
      <c r="H9" s="149"/>
      <c r="I9" s="149"/>
      <c r="J9" s="149"/>
      <c r="K9" s="150"/>
      <c r="L9" s="150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50"/>
      <c r="AO9" s="150"/>
      <c r="AP9" s="150"/>
      <c r="AQ9" s="150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51"/>
      <c r="BN9" s="149"/>
      <c r="BO9" s="28">
        <v>270797761.43000001</v>
      </c>
      <c r="BP9" s="39"/>
      <c r="BQ9" s="3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33">
        <v>1</v>
      </c>
      <c r="B10" s="33">
        <v>2022</v>
      </c>
      <c r="C10" s="29">
        <v>4.79</v>
      </c>
      <c r="D10" s="181">
        <f>ROUND(IF(A10=0,1,(1+C10/100)^-1),5)</f>
        <v>0.95428999999999997</v>
      </c>
      <c r="E10" s="188">
        <v>171690892.15000001</v>
      </c>
      <c r="F10" s="191">
        <f>ROUND(SUM(G10:J10),5)</f>
        <v>3037141.69</v>
      </c>
      <c r="G10" s="188">
        <v>2312891.15</v>
      </c>
      <c r="H10" s="188">
        <v>700750.63</v>
      </c>
      <c r="I10" s="188">
        <v>21985.39</v>
      </c>
      <c r="J10" s="188">
        <v>1514.52</v>
      </c>
      <c r="K10" s="188">
        <v>97607.01</v>
      </c>
      <c r="L10" s="188">
        <v>8605677.7699999996</v>
      </c>
      <c r="M10" s="191">
        <f>ROUND(SUM(N10:T10),5)</f>
        <v>31057283.194120001</v>
      </c>
      <c r="N10" s="188">
        <v>13643305.270588236</v>
      </c>
      <c r="O10" s="188">
        <v>14229297.717647061</v>
      </c>
      <c r="P10" s="188">
        <v>0</v>
      </c>
      <c r="Q10" s="188">
        <v>1069590.5176470589</v>
      </c>
      <c r="R10" s="188">
        <v>1590369.9176470588</v>
      </c>
      <c r="S10" s="188">
        <v>524719.77058823535</v>
      </c>
      <c r="T10" s="188">
        <v>0</v>
      </c>
      <c r="U10" s="191">
        <f t="shared" ref="U10:U73" si="0">ROUND(SUM(V10:AB10),5)</f>
        <v>21740098.235879999</v>
      </c>
      <c r="V10" s="188">
        <v>9550313.6894117668</v>
      </c>
      <c r="W10" s="188">
        <v>9960508.4023529422</v>
      </c>
      <c r="X10" s="188">
        <v>0</v>
      </c>
      <c r="Y10" s="188">
        <v>748713.3623529413</v>
      </c>
      <c r="Z10" s="188">
        <v>1113258.9423529413</v>
      </c>
      <c r="AA10" s="188">
        <v>367303.83941176475</v>
      </c>
      <c r="AB10" s="188">
        <v>0</v>
      </c>
      <c r="AC10" s="191">
        <f t="shared" ref="AC10:AC73" si="1">ROUND(SUM(AD10:AG10),5)</f>
        <v>0</v>
      </c>
      <c r="AD10" s="188">
        <v>0</v>
      </c>
      <c r="AE10" s="188">
        <v>0</v>
      </c>
      <c r="AF10" s="188">
        <v>0</v>
      </c>
      <c r="AG10" s="188">
        <v>0</v>
      </c>
      <c r="AH10" s="191">
        <f t="shared" ref="AH10:AH73" si="2">ROUND(SUM(AI10:AM10),5)</f>
        <v>0</v>
      </c>
      <c r="AI10" s="188">
        <v>0</v>
      </c>
      <c r="AJ10" s="188">
        <v>0</v>
      </c>
      <c r="AK10" s="188">
        <v>0</v>
      </c>
      <c r="AL10" s="188">
        <v>0</v>
      </c>
      <c r="AM10" s="188">
        <v>0</v>
      </c>
      <c r="AN10" s="188">
        <v>809440.2</v>
      </c>
      <c r="AO10" s="188">
        <v>0</v>
      </c>
      <c r="AP10" s="188">
        <v>0</v>
      </c>
      <c r="AQ10" s="188">
        <v>0</v>
      </c>
      <c r="AR10" s="191">
        <f t="shared" ref="AR10:AR73" si="3">ROUND(F10+K10+L10+M10+U10+AC10+AH10+AN10+AO10+AP10+AQ10,5)</f>
        <v>65347248.100000001</v>
      </c>
      <c r="AS10" s="218">
        <f t="shared" ref="AS10:AS73" si="4">ROUND(SUM(AT10:AY10),5)</f>
        <v>107602287.40000001</v>
      </c>
      <c r="AT10" s="188">
        <v>72328950.350000009</v>
      </c>
      <c r="AU10" s="188">
        <v>20041421.900000002</v>
      </c>
      <c r="AV10" s="188">
        <v>1308894.04</v>
      </c>
      <c r="AW10" s="188">
        <v>2262504.15</v>
      </c>
      <c r="AX10" s="188">
        <v>11629197.52</v>
      </c>
      <c r="AY10" s="188">
        <v>31319.439999999999</v>
      </c>
      <c r="AZ10" s="218">
        <f t="shared" ref="AZ10:AZ73" si="5">ROUND(SUM(BA10:BI10),5)</f>
        <v>10124573.9</v>
      </c>
      <c r="BA10" s="188">
        <v>2521250.8199999998</v>
      </c>
      <c r="BB10" s="188">
        <v>6927982.6299999999</v>
      </c>
      <c r="BC10" s="188">
        <v>0</v>
      </c>
      <c r="BD10" s="188">
        <v>32433.39</v>
      </c>
      <c r="BE10" s="188">
        <v>26173.69</v>
      </c>
      <c r="BF10" s="188">
        <v>610157.9</v>
      </c>
      <c r="BG10" s="188">
        <v>0</v>
      </c>
      <c r="BH10" s="188">
        <v>6575.47</v>
      </c>
      <c r="BI10" s="188">
        <v>0</v>
      </c>
      <c r="BJ10" s="191">
        <f t="shared" ref="BJ10:BJ73" si="6">ROUND(AS10+AZ10,5)</f>
        <v>117726861.3</v>
      </c>
      <c r="BK10" s="191">
        <f t="shared" ref="BK10:BK73" si="7">ROUND(AR10-BJ10,5)</f>
        <v>-52379613.200000003</v>
      </c>
      <c r="BL10" s="191">
        <f>$BO$9+SUMPRODUCT($D$10:D10,$BK$10:BK10)</f>
        <v>220812420.349372</v>
      </c>
      <c r="BM10" s="190">
        <f t="shared" ref="BM10:BM73" si="8">ROUND(C10,5)</f>
        <v>4.79</v>
      </c>
      <c r="BN10" s="191">
        <f>IF($A$10=0,IF(BO9+BK10&lt;0,0,ROUND(BM10/100*(BO9+BK10),5)),ROUND(BM10/100*BO9,5))</f>
        <v>12971212.772500001</v>
      </c>
      <c r="BO10" s="192">
        <f t="shared" ref="BO10:BO73" si="9">IF(BO9+BK10+BN10&gt;0,ROUND(BO9+BK10+BN10,5),0)</f>
        <v>231389361.0025</v>
      </c>
      <c r="BP10" s="189">
        <f>(1/((1+$C10/100)^($A10-0.5)))*(AS10+AZ10-AY10-BH10-F10-AC10-AH10)</f>
        <v>112000780.92579921</v>
      </c>
      <c r="BQ10" s="189">
        <f>$BP10*($A10-0.5)</f>
        <v>56000390.462899603</v>
      </c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>
      <c r="A11" s="184">
        <f t="shared" ref="A11:B26" si="10">A10+1</f>
        <v>2</v>
      </c>
      <c r="B11" s="185">
        <f t="shared" si="10"/>
        <v>2023</v>
      </c>
      <c r="C11" s="29">
        <v>4.79</v>
      </c>
      <c r="D11" s="152">
        <f>ROUND((1+C11/100)^-1*D10,5)</f>
        <v>0.91066999999999998</v>
      </c>
      <c r="E11" s="188">
        <v>118546174.45</v>
      </c>
      <c r="F11" s="191">
        <f t="shared" ref="F11:F41" si="11">ROUND(SUM(G11:J11),5)</f>
        <v>3182616.83</v>
      </c>
      <c r="G11" s="188">
        <v>2423675.6799999997</v>
      </c>
      <c r="H11" s="188">
        <v>734315.59</v>
      </c>
      <c r="I11" s="188">
        <v>23038.489999999998</v>
      </c>
      <c r="J11" s="188">
        <v>1587.07</v>
      </c>
      <c r="K11" s="188">
        <v>102282.39</v>
      </c>
      <c r="L11" s="188">
        <v>9004480.8200000003</v>
      </c>
      <c r="M11" s="191">
        <f t="shared" ref="M11:M73" si="12">ROUND(SUM(N11:T11),5)</f>
        <v>24317959.294119999</v>
      </c>
      <c r="N11" s="188">
        <v>12062049.27647059</v>
      </c>
      <c r="O11" s="188">
        <v>9489939.1058823541</v>
      </c>
      <c r="P11" s="188">
        <v>0</v>
      </c>
      <c r="Q11" s="188">
        <v>947158.23529411771</v>
      </c>
      <c r="R11" s="188">
        <v>1384398.5470588235</v>
      </c>
      <c r="S11" s="188">
        <v>434414.12941176473</v>
      </c>
      <c r="T11" s="188">
        <v>0</v>
      </c>
      <c r="U11" s="191">
        <f t="shared" si="0"/>
        <v>17022571.505879998</v>
      </c>
      <c r="V11" s="188">
        <v>8443434.4935294148</v>
      </c>
      <c r="W11" s="188">
        <v>6642957.3741176482</v>
      </c>
      <c r="X11" s="188">
        <v>0</v>
      </c>
      <c r="Y11" s="188">
        <v>663010.76470588241</v>
      </c>
      <c r="Z11" s="188">
        <v>969078.98294117651</v>
      </c>
      <c r="AA11" s="188">
        <v>304089.89058823534</v>
      </c>
      <c r="AB11" s="188">
        <v>0</v>
      </c>
      <c r="AC11" s="191">
        <f t="shared" si="1"/>
        <v>0</v>
      </c>
      <c r="AD11" s="188">
        <v>0</v>
      </c>
      <c r="AE11" s="188">
        <v>0</v>
      </c>
      <c r="AF11" s="188">
        <v>0</v>
      </c>
      <c r="AG11" s="188">
        <v>0</v>
      </c>
      <c r="AH11" s="191">
        <f t="shared" si="2"/>
        <v>0</v>
      </c>
      <c r="AI11" s="188">
        <v>0</v>
      </c>
      <c r="AJ11" s="188">
        <v>0</v>
      </c>
      <c r="AK11" s="188">
        <v>0</v>
      </c>
      <c r="AL11" s="188">
        <v>0</v>
      </c>
      <c r="AM11" s="188">
        <v>0</v>
      </c>
      <c r="AN11" s="188">
        <v>1021116.93</v>
      </c>
      <c r="AO11" s="188">
        <v>0</v>
      </c>
      <c r="AP11" s="188">
        <v>0</v>
      </c>
      <c r="AQ11" s="188">
        <v>0</v>
      </c>
      <c r="AR11" s="191">
        <f t="shared" si="3"/>
        <v>54651027.770000003</v>
      </c>
      <c r="AS11" s="191">
        <f t="shared" si="4"/>
        <v>112594620.63</v>
      </c>
      <c r="AT11" s="188">
        <v>75793420.800000012</v>
      </c>
      <c r="AU11" s="188">
        <v>21001382.490000002</v>
      </c>
      <c r="AV11" s="188">
        <v>1371589.11</v>
      </c>
      <c r="AW11" s="188">
        <v>2370875.15</v>
      </c>
      <c r="AX11" s="188">
        <v>12018746.029999999</v>
      </c>
      <c r="AY11" s="188">
        <v>38607.050000000003</v>
      </c>
      <c r="AZ11" s="191">
        <f t="shared" si="5"/>
        <v>12774800.32</v>
      </c>
      <c r="BA11" s="188">
        <v>3442881.6799999997</v>
      </c>
      <c r="BB11" s="188">
        <v>8464318.8599999994</v>
      </c>
      <c r="BC11" s="188">
        <v>0</v>
      </c>
      <c r="BD11" s="188">
        <v>47865.57</v>
      </c>
      <c r="BE11" s="188">
        <v>40159</v>
      </c>
      <c r="BF11" s="188">
        <v>768740.46</v>
      </c>
      <c r="BG11" s="188">
        <v>0</v>
      </c>
      <c r="BH11" s="188">
        <v>10834.75</v>
      </c>
      <c r="BI11" s="188">
        <v>0</v>
      </c>
      <c r="BJ11" s="191">
        <f t="shared" si="6"/>
        <v>125369420.95</v>
      </c>
      <c r="BK11" s="191">
        <f t="shared" si="7"/>
        <v>-70718393.180000007</v>
      </c>
      <c r="BL11" s="191">
        <f>$BO$9+SUMPRODUCT($D$10:D11,$BK$10:BK11)</f>
        <v>156411301.23214141</v>
      </c>
      <c r="BM11" s="190">
        <f t="shared" si="8"/>
        <v>4.79</v>
      </c>
      <c r="BN11" s="191">
        <f t="shared" ref="BN11:BN74" si="13">IF($A$10=0,IF(BO10+BK11&lt;0,0,ROUND(BM11/100*(BO10+BK11),5)),ROUND(BM11/100*BO10,5))</f>
        <v>11083550.39202</v>
      </c>
      <c r="BO11" s="192">
        <f t="shared" si="9"/>
        <v>171754518.21452001</v>
      </c>
      <c r="BP11" s="189">
        <f t="shared" ref="BP11:BP74" si="14">(1/((1+$C11/100)^($A11-0.5)))*(AS11+AZ11-AY11-BH11-F11-AC11-AH11)</f>
        <v>113859369.9283572</v>
      </c>
      <c r="BQ11" s="189">
        <f t="shared" ref="BQ11:BQ74" si="15">$BP11*($A11-0.5)</f>
        <v>170789054.89253581</v>
      </c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>
      <c r="A12" s="153">
        <f t="shared" si="10"/>
        <v>3</v>
      </c>
      <c r="B12" s="154">
        <f t="shared" si="10"/>
        <v>2024</v>
      </c>
      <c r="C12" s="29">
        <v>4.79</v>
      </c>
      <c r="D12" s="152">
        <f t="shared" ref="D12:D75" si="16">ROUND((1+C12/100)^-1*D11,5)</f>
        <v>0.86904000000000003</v>
      </c>
      <c r="E12" s="188">
        <v>116957041.59</v>
      </c>
      <c r="F12" s="191">
        <f t="shared" si="11"/>
        <v>3335074.41</v>
      </c>
      <c r="G12" s="188">
        <v>2539777.94</v>
      </c>
      <c r="H12" s="188">
        <v>769491.35</v>
      </c>
      <c r="I12" s="188">
        <v>24142.03</v>
      </c>
      <c r="J12" s="188">
        <v>1663.09</v>
      </c>
      <c r="K12" s="188">
        <v>107181.72</v>
      </c>
      <c r="L12" s="188">
        <v>9416618.4199999981</v>
      </c>
      <c r="M12" s="191">
        <f t="shared" si="12"/>
        <v>23897395.117649999</v>
      </c>
      <c r="N12" s="188">
        <v>12023575.488235295</v>
      </c>
      <c r="O12" s="188">
        <v>9105036.364705883</v>
      </c>
      <c r="P12" s="188">
        <v>0</v>
      </c>
      <c r="Q12" s="188">
        <v>954328.18823529407</v>
      </c>
      <c r="R12" s="188">
        <v>1386759.0352941176</v>
      </c>
      <c r="S12" s="188">
        <v>427696.04117647064</v>
      </c>
      <c r="T12" s="188">
        <v>0</v>
      </c>
      <c r="U12" s="191">
        <f t="shared" si="0"/>
        <v>16728176.582350001</v>
      </c>
      <c r="V12" s="188">
        <v>8416502.8417647071</v>
      </c>
      <c r="W12" s="188">
        <v>6373525.4552941183</v>
      </c>
      <c r="X12" s="188">
        <v>0</v>
      </c>
      <c r="Y12" s="188">
        <v>668029.73176470597</v>
      </c>
      <c r="Z12" s="188">
        <v>970731.32470588235</v>
      </c>
      <c r="AA12" s="188">
        <v>299387.22882352944</v>
      </c>
      <c r="AB12" s="188">
        <v>0</v>
      </c>
      <c r="AC12" s="191">
        <f t="shared" si="1"/>
        <v>0</v>
      </c>
      <c r="AD12" s="188">
        <v>0</v>
      </c>
      <c r="AE12" s="188">
        <v>0</v>
      </c>
      <c r="AF12" s="188">
        <v>0</v>
      </c>
      <c r="AG12" s="188">
        <v>0</v>
      </c>
      <c r="AH12" s="191">
        <f t="shared" si="2"/>
        <v>0</v>
      </c>
      <c r="AI12" s="188">
        <v>0</v>
      </c>
      <c r="AJ12" s="188">
        <v>0</v>
      </c>
      <c r="AK12" s="188">
        <v>0</v>
      </c>
      <c r="AL12" s="188">
        <v>0</v>
      </c>
      <c r="AM12" s="188">
        <v>0</v>
      </c>
      <c r="AN12" s="188">
        <v>1195171.96</v>
      </c>
      <c r="AO12" s="188">
        <v>0</v>
      </c>
      <c r="AP12" s="188">
        <v>0</v>
      </c>
      <c r="AQ12" s="188">
        <v>0</v>
      </c>
      <c r="AR12" s="191">
        <f t="shared" si="3"/>
        <v>54679618.210000001</v>
      </c>
      <c r="AS12" s="191">
        <f t="shared" si="4"/>
        <v>117748178.58</v>
      </c>
      <c r="AT12" s="188">
        <v>79424185.590000004</v>
      </c>
      <c r="AU12" s="188">
        <v>22007420.34</v>
      </c>
      <c r="AV12" s="188">
        <v>1437292.32</v>
      </c>
      <c r="AW12" s="188">
        <v>2484448.2599999998</v>
      </c>
      <c r="AX12" s="188">
        <v>12354375.74</v>
      </c>
      <c r="AY12" s="188">
        <v>40456.33</v>
      </c>
      <c r="AZ12" s="191">
        <f t="shared" si="5"/>
        <v>14951002.15</v>
      </c>
      <c r="BA12" s="188">
        <v>4431271.55</v>
      </c>
      <c r="BB12" s="188">
        <v>9460055.7300000004</v>
      </c>
      <c r="BC12" s="188">
        <v>0</v>
      </c>
      <c r="BD12" s="188">
        <v>75382.569999999992</v>
      </c>
      <c r="BE12" s="188">
        <v>62800.86</v>
      </c>
      <c r="BF12" s="188">
        <v>910137.71</v>
      </c>
      <c r="BG12" s="188">
        <v>0</v>
      </c>
      <c r="BH12" s="188">
        <v>11353.73</v>
      </c>
      <c r="BI12" s="188">
        <v>0</v>
      </c>
      <c r="BJ12" s="191">
        <f t="shared" si="6"/>
        <v>132699180.73</v>
      </c>
      <c r="BK12" s="191">
        <f t="shared" si="7"/>
        <v>-78019562.519999996</v>
      </c>
      <c r="BL12" s="191">
        <f>$BO$9+SUMPRODUCT($D$10:D12,$BK$10:BK12)</f>
        <v>88609180.619760603</v>
      </c>
      <c r="BM12" s="190">
        <f t="shared" si="8"/>
        <v>4.79</v>
      </c>
      <c r="BN12" s="191">
        <f t="shared" si="13"/>
        <v>8227041.4224800002</v>
      </c>
      <c r="BO12" s="192">
        <f t="shared" si="9"/>
        <v>101961997.117</v>
      </c>
      <c r="BP12" s="189">
        <f t="shared" si="14"/>
        <v>115037708.6816164</v>
      </c>
      <c r="BQ12" s="189">
        <f t="shared" si="15"/>
        <v>287594271.704041</v>
      </c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A13" s="153">
        <f t="shared" si="10"/>
        <v>4</v>
      </c>
      <c r="B13" s="154">
        <f t="shared" si="10"/>
        <v>2025</v>
      </c>
      <c r="C13" s="29">
        <v>4.79</v>
      </c>
      <c r="D13" s="152">
        <f t="shared" si="16"/>
        <v>0.82931999999999995</v>
      </c>
      <c r="E13" s="188">
        <v>116776970.40000001</v>
      </c>
      <c r="F13" s="191">
        <f t="shared" si="11"/>
        <v>3494807.23</v>
      </c>
      <c r="G13" s="188">
        <v>2661420.11</v>
      </c>
      <c r="H13" s="188">
        <v>806345.94000000006</v>
      </c>
      <c r="I13" s="188">
        <v>25298.429999999997</v>
      </c>
      <c r="J13" s="188">
        <v>1742.75</v>
      </c>
      <c r="K13" s="188">
        <v>112315.72</v>
      </c>
      <c r="L13" s="188">
        <v>9840178.75</v>
      </c>
      <c r="M13" s="191">
        <f t="shared" si="12"/>
        <v>23765896.51176</v>
      </c>
      <c r="N13" s="188">
        <v>11915615.923529413</v>
      </c>
      <c r="O13" s="188">
        <v>9066051.8411764707</v>
      </c>
      <c r="P13" s="188">
        <v>0</v>
      </c>
      <c r="Q13" s="188">
        <v>961233.52352941176</v>
      </c>
      <c r="R13" s="188">
        <v>1392441.0235294118</v>
      </c>
      <c r="S13" s="188">
        <v>430554.2</v>
      </c>
      <c r="T13" s="188">
        <v>0</v>
      </c>
      <c r="U13" s="191">
        <f t="shared" si="0"/>
        <v>16636127.55824</v>
      </c>
      <c r="V13" s="188">
        <v>8340931.1464705886</v>
      </c>
      <c r="W13" s="188">
        <v>6346236.2888235291</v>
      </c>
      <c r="X13" s="188">
        <v>0</v>
      </c>
      <c r="Y13" s="188">
        <v>672863.46647058835</v>
      </c>
      <c r="Z13" s="188">
        <v>974708.71647058823</v>
      </c>
      <c r="AA13" s="188">
        <v>301387.94000000006</v>
      </c>
      <c r="AB13" s="188">
        <v>0</v>
      </c>
      <c r="AC13" s="191">
        <f t="shared" si="1"/>
        <v>0</v>
      </c>
      <c r="AD13" s="188">
        <v>0</v>
      </c>
      <c r="AE13" s="188">
        <v>0</v>
      </c>
      <c r="AF13" s="188">
        <v>0</v>
      </c>
      <c r="AG13" s="188">
        <v>0</v>
      </c>
      <c r="AH13" s="191">
        <f t="shared" si="2"/>
        <v>0</v>
      </c>
      <c r="AI13" s="188">
        <v>0</v>
      </c>
      <c r="AJ13" s="188">
        <v>0</v>
      </c>
      <c r="AK13" s="188">
        <v>0</v>
      </c>
      <c r="AL13" s="188">
        <v>0</v>
      </c>
      <c r="AM13" s="188">
        <v>0</v>
      </c>
      <c r="AN13" s="188">
        <v>1436866.89</v>
      </c>
      <c r="AO13" s="188">
        <v>0</v>
      </c>
      <c r="AP13" s="188">
        <v>0</v>
      </c>
      <c r="AQ13" s="188">
        <v>0</v>
      </c>
      <c r="AR13" s="191">
        <f t="shared" si="3"/>
        <v>55286192.659999996</v>
      </c>
      <c r="AS13" s="191">
        <f t="shared" si="4"/>
        <v>123048346.93000001</v>
      </c>
      <c r="AT13" s="188">
        <v>83148221.440000013</v>
      </c>
      <c r="AU13" s="188">
        <v>23061458.050000001</v>
      </c>
      <c r="AV13" s="188">
        <v>1506131.53</v>
      </c>
      <c r="AW13" s="188">
        <v>2533583.2599999998</v>
      </c>
      <c r="AX13" s="188">
        <v>12752839.959999999</v>
      </c>
      <c r="AY13" s="188">
        <v>46112.69</v>
      </c>
      <c r="AZ13" s="191">
        <f t="shared" si="5"/>
        <v>17972734.149999999</v>
      </c>
      <c r="BA13" s="188">
        <v>5650679.3099999996</v>
      </c>
      <c r="BB13" s="188">
        <v>10996351.890000001</v>
      </c>
      <c r="BC13" s="188">
        <v>0</v>
      </c>
      <c r="BD13" s="188">
        <v>119854.31999999999</v>
      </c>
      <c r="BE13" s="188">
        <v>101015.26</v>
      </c>
      <c r="BF13" s="188">
        <v>1092935.8</v>
      </c>
      <c r="BG13" s="188">
        <v>0</v>
      </c>
      <c r="BH13" s="188">
        <v>11897.57</v>
      </c>
      <c r="BI13" s="188">
        <v>0</v>
      </c>
      <c r="BJ13" s="191">
        <f t="shared" si="6"/>
        <v>141021081.08000001</v>
      </c>
      <c r="BK13" s="191">
        <f t="shared" si="7"/>
        <v>-85734888.420000002</v>
      </c>
      <c r="BL13" s="191">
        <f>$BO$9+SUMPRODUCT($D$10:D13,$BK$10:BK13)</f>
        <v>17507522.955286205</v>
      </c>
      <c r="BM13" s="190">
        <f t="shared" si="8"/>
        <v>4.79</v>
      </c>
      <c r="BN13" s="191">
        <f t="shared" si="13"/>
        <v>4883979.6618999997</v>
      </c>
      <c r="BO13" s="192">
        <f t="shared" si="9"/>
        <v>21111088.358899999</v>
      </c>
      <c r="BP13" s="189">
        <f t="shared" si="14"/>
        <v>116703264.8067214</v>
      </c>
      <c r="BQ13" s="189">
        <f t="shared" si="15"/>
        <v>408461426.82352489</v>
      </c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153">
        <f t="shared" si="10"/>
        <v>5</v>
      </c>
      <c r="B14" s="154">
        <f t="shared" si="10"/>
        <v>2026</v>
      </c>
      <c r="C14" s="29">
        <v>4.79</v>
      </c>
      <c r="D14" s="152">
        <f t="shared" si="16"/>
        <v>0.79140999999999995</v>
      </c>
      <c r="E14" s="188">
        <v>114091281.8</v>
      </c>
      <c r="F14" s="191">
        <f t="shared" si="11"/>
        <v>3660325.08</v>
      </c>
      <c r="G14" s="188">
        <v>2787016.57</v>
      </c>
      <c r="H14" s="188">
        <v>844972.05</v>
      </c>
      <c r="I14" s="188">
        <v>26510.23</v>
      </c>
      <c r="J14" s="188">
        <v>1826.23</v>
      </c>
      <c r="K14" s="188">
        <v>117695.64</v>
      </c>
      <c r="L14" s="188">
        <v>10238255.49</v>
      </c>
      <c r="M14" s="191">
        <f t="shared" si="12"/>
        <v>23072514.005879998</v>
      </c>
      <c r="N14" s="188">
        <v>11654346.217647059</v>
      </c>
      <c r="O14" s="188">
        <v>8673594.4705882352</v>
      </c>
      <c r="P14" s="188">
        <v>0</v>
      </c>
      <c r="Q14" s="188">
        <v>951537.4</v>
      </c>
      <c r="R14" s="188">
        <v>1373372.6764705882</v>
      </c>
      <c r="S14" s="188">
        <v>419663.24117647059</v>
      </c>
      <c r="T14" s="188">
        <v>0</v>
      </c>
      <c r="U14" s="191">
        <f t="shared" si="0"/>
        <v>16150759.80412</v>
      </c>
      <c r="V14" s="188">
        <v>8158042.3523529423</v>
      </c>
      <c r="W14" s="188">
        <v>6071516.1294117654</v>
      </c>
      <c r="X14" s="188">
        <v>0</v>
      </c>
      <c r="Y14" s="188">
        <v>666076.18000000005</v>
      </c>
      <c r="Z14" s="188">
        <v>961360.87352941174</v>
      </c>
      <c r="AA14" s="188">
        <v>293764.26882352942</v>
      </c>
      <c r="AB14" s="188">
        <v>0</v>
      </c>
      <c r="AC14" s="191">
        <f t="shared" si="1"/>
        <v>0</v>
      </c>
      <c r="AD14" s="188">
        <v>0</v>
      </c>
      <c r="AE14" s="188">
        <v>0</v>
      </c>
      <c r="AF14" s="188">
        <v>0</v>
      </c>
      <c r="AG14" s="188">
        <v>0</v>
      </c>
      <c r="AH14" s="191">
        <f t="shared" si="2"/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0</v>
      </c>
      <c r="AN14" s="188">
        <v>1792145.74</v>
      </c>
      <c r="AO14" s="188">
        <v>0</v>
      </c>
      <c r="AP14" s="188">
        <v>0</v>
      </c>
      <c r="AQ14" s="188">
        <v>0</v>
      </c>
      <c r="AR14" s="191">
        <f t="shared" si="3"/>
        <v>55031695.759999998</v>
      </c>
      <c r="AS14" s="191">
        <f t="shared" si="4"/>
        <v>128038090.45</v>
      </c>
      <c r="AT14" s="188">
        <v>86483679.480000004</v>
      </c>
      <c r="AU14" s="188">
        <v>24166144.720000003</v>
      </c>
      <c r="AV14" s="188">
        <v>1578277.47</v>
      </c>
      <c r="AW14" s="188">
        <v>2617135.2699999996</v>
      </c>
      <c r="AX14" s="188">
        <v>13132965.6</v>
      </c>
      <c r="AY14" s="188">
        <v>59887.91</v>
      </c>
      <c r="AZ14" s="191">
        <f t="shared" si="5"/>
        <v>22414289.739999998</v>
      </c>
      <c r="BA14" s="188">
        <v>7784960.7199999997</v>
      </c>
      <c r="BB14" s="188">
        <v>12864694.779999999</v>
      </c>
      <c r="BC14" s="188">
        <v>0</v>
      </c>
      <c r="BD14" s="188">
        <v>209632.92</v>
      </c>
      <c r="BE14" s="188">
        <v>179413.68000000002</v>
      </c>
      <c r="BF14" s="188">
        <v>1363120.17</v>
      </c>
      <c r="BG14" s="188">
        <v>0</v>
      </c>
      <c r="BH14" s="188">
        <v>12467.47</v>
      </c>
      <c r="BI14" s="188">
        <v>0</v>
      </c>
      <c r="BJ14" s="191">
        <f t="shared" si="6"/>
        <v>150452380.19</v>
      </c>
      <c r="BK14" s="191">
        <f t="shared" si="7"/>
        <v>-95420684.430000007</v>
      </c>
      <c r="BL14" s="191">
        <f>$BO$9+SUMPRODUCT($D$10:D14,$BK$10:BK14)</f>
        <v>-58009360.909460127</v>
      </c>
      <c r="BM14" s="190">
        <f t="shared" si="8"/>
        <v>4.79</v>
      </c>
      <c r="BN14" s="191">
        <f t="shared" si="13"/>
        <v>1011221.13239</v>
      </c>
      <c r="BO14" s="192">
        <f t="shared" si="9"/>
        <v>0</v>
      </c>
      <c r="BP14" s="189">
        <f t="shared" si="14"/>
        <v>118863673.45737953</v>
      </c>
      <c r="BQ14" s="189">
        <f t="shared" si="15"/>
        <v>534886530.55820793</v>
      </c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153">
        <f t="shared" si="10"/>
        <v>6</v>
      </c>
      <c r="B15" s="154">
        <f t="shared" si="10"/>
        <v>2027</v>
      </c>
      <c r="C15" s="29">
        <v>4.79</v>
      </c>
      <c r="D15" s="152">
        <f t="shared" si="16"/>
        <v>0.75522999999999996</v>
      </c>
      <c r="E15" s="188">
        <v>112599417.90000001</v>
      </c>
      <c r="F15" s="191">
        <f t="shared" si="11"/>
        <v>3835676.94</v>
      </c>
      <c r="G15" s="188">
        <v>2920531.9099999997</v>
      </c>
      <c r="H15" s="188">
        <v>885451.26</v>
      </c>
      <c r="I15" s="188">
        <v>27780.07</v>
      </c>
      <c r="J15" s="188">
        <v>1913.7</v>
      </c>
      <c r="K15" s="188">
        <v>106523.76999999999</v>
      </c>
      <c r="L15" s="188">
        <v>10615457.25</v>
      </c>
      <c r="M15" s="191">
        <f t="shared" si="12"/>
        <v>22642837.32353</v>
      </c>
      <c r="N15" s="188">
        <v>11407043.605882354</v>
      </c>
      <c r="O15" s="188">
        <v>8500026.8823529407</v>
      </c>
      <c r="P15" s="188">
        <v>0</v>
      </c>
      <c r="Q15" s="188">
        <v>953615.09411764704</v>
      </c>
      <c r="R15" s="188">
        <v>1367850.3823529412</v>
      </c>
      <c r="S15" s="188">
        <v>414301.35882352944</v>
      </c>
      <c r="T15" s="188">
        <v>0</v>
      </c>
      <c r="U15" s="191">
        <f t="shared" si="0"/>
        <v>15849986.12647</v>
      </c>
      <c r="V15" s="188">
        <v>7984930.5241176486</v>
      </c>
      <c r="W15" s="188">
        <v>5950018.8176470594</v>
      </c>
      <c r="X15" s="188">
        <v>0</v>
      </c>
      <c r="Y15" s="188">
        <v>667530.565882353</v>
      </c>
      <c r="Z15" s="188">
        <v>957495.26764705882</v>
      </c>
      <c r="AA15" s="188">
        <v>290010.95117647061</v>
      </c>
      <c r="AB15" s="188">
        <v>0</v>
      </c>
      <c r="AC15" s="191">
        <f t="shared" si="1"/>
        <v>0</v>
      </c>
      <c r="AD15" s="188">
        <v>0</v>
      </c>
      <c r="AE15" s="188">
        <v>0</v>
      </c>
      <c r="AF15" s="188">
        <v>0</v>
      </c>
      <c r="AG15" s="188">
        <v>0</v>
      </c>
      <c r="AH15" s="191">
        <f t="shared" si="2"/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0</v>
      </c>
      <c r="AN15" s="188">
        <v>2288183.5199999996</v>
      </c>
      <c r="AO15" s="188">
        <v>0</v>
      </c>
      <c r="AP15" s="188">
        <v>0</v>
      </c>
      <c r="AQ15" s="188">
        <v>0</v>
      </c>
      <c r="AR15" s="191">
        <f t="shared" si="3"/>
        <v>55338664.93</v>
      </c>
      <c r="AS15" s="191">
        <f t="shared" si="4"/>
        <v>132755974.09</v>
      </c>
      <c r="AT15" s="188">
        <v>89978099.74000001</v>
      </c>
      <c r="AU15" s="188">
        <v>25287437.600000001</v>
      </c>
      <c r="AV15" s="188">
        <v>1653887.1</v>
      </c>
      <c r="AW15" s="188">
        <v>2742511.2399999998</v>
      </c>
      <c r="AX15" s="188">
        <v>13031281.869999999</v>
      </c>
      <c r="AY15" s="188">
        <v>62756.54</v>
      </c>
      <c r="AZ15" s="191">
        <f t="shared" si="5"/>
        <v>28615359.149999999</v>
      </c>
      <c r="BA15" s="188">
        <v>10138354.48</v>
      </c>
      <c r="BB15" s="188">
        <v>16058913.23</v>
      </c>
      <c r="BC15" s="188">
        <v>0</v>
      </c>
      <c r="BD15" s="188">
        <v>364253.42</v>
      </c>
      <c r="BE15" s="188">
        <v>309866.59000000003</v>
      </c>
      <c r="BF15" s="188">
        <v>1730906.77</v>
      </c>
      <c r="BG15" s="188">
        <v>0</v>
      </c>
      <c r="BH15" s="188">
        <v>13064.66</v>
      </c>
      <c r="BI15" s="188">
        <v>0</v>
      </c>
      <c r="BJ15" s="191">
        <f t="shared" si="6"/>
        <v>161371333.24000001</v>
      </c>
      <c r="BK15" s="191">
        <f t="shared" si="7"/>
        <v>-106032668.31</v>
      </c>
      <c r="BL15" s="191">
        <f>$BO$9+SUMPRODUCT($D$10:D15,$BK$10:BK15)</f>
        <v>-138088412.99722141</v>
      </c>
      <c r="BM15" s="190">
        <f t="shared" si="8"/>
        <v>4.79</v>
      </c>
      <c r="BN15" s="191">
        <f t="shared" si="13"/>
        <v>0</v>
      </c>
      <c r="BO15" s="192">
        <f t="shared" si="9"/>
        <v>0</v>
      </c>
      <c r="BP15" s="189">
        <f t="shared" si="14"/>
        <v>121733657.41343766</v>
      </c>
      <c r="BQ15" s="189">
        <f t="shared" si="15"/>
        <v>669535115.77390718</v>
      </c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153">
        <f t="shared" si="10"/>
        <v>7</v>
      </c>
      <c r="B16" s="154">
        <f t="shared" si="10"/>
        <v>2028</v>
      </c>
      <c r="C16" s="29">
        <v>4.79</v>
      </c>
      <c r="D16" s="152">
        <f t="shared" si="16"/>
        <v>0.72070999999999996</v>
      </c>
      <c r="E16" s="188">
        <v>109369739.23</v>
      </c>
      <c r="F16" s="191">
        <f t="shared" si="11"/>
        <v>4010470.38</v>
      </c>
      <c r="G16" s="188">
        <v>3051493.0999999996</v>
      </c>
      <c r="H16" s="188">
        <v>927861.18</v>
      </c>
      <c r="I16" s="188">
        <v>29110.73</v>
      </c>
      <c r="J16" s="188">
        <v>2005.37</v>
      </c>
      <c r="K16" s="188">
        <v>107826.39</v>
      </c>
      <c r="L16" s="188">
        <v>10971210.649999999</v>
      </c>
      <c r="M16" s="191">
        <f t="shared" si="12"/>
        <v>21813589.111760002</v>
      </c>
      <c r="N16" s="188">
        <v>11222226.182352943</v>
      </c>
      <c r="O16" s="188">
        <v>7910267.5588235296</v>
      </c>
      <c r="P16" s="188">
        <v>0</v>
      </c>
      <c r="Q16" s="188">
        <v>939482.09411764715</v>
      </c>
      <c r="R16" s="188">
        <v>1343187.6352941177</v>
      </c>
      <c r="S16" s="188">
        <v>398425.64117647056</v>
      </c>
      <c r="T16" s="188">
        <v>0</v>
      </c>
      <c r="U16" s="191">
        <f t="shared" si="0"/>
        <v>15269512.37824</v>
      </c>
      <c r="V16" s="188">
        <v>7855558.3276470602</v>
      </c>
      <c r="W16" s="188">
        <v>5537187.2911764709</v>
      </c>
      <c r="X16" s="188">
        <v>0</v>
      </c>
      <c r="Y16" s="188">
        <v>657637.46588235302</v>
      </c>
      <c r="Z16" s="188">
        <v>940231.34470588248</v>
      </c>
      <c r="AA16" s="188">
        <v>278897.94882352941</v>
      </c>
      <c r="AB16" s="188">
        <v>0</v>
      </c>
      <c r="AC16" s="191">
        <f t="shared" si="1"/>
        <v>0</v>
      </c>
      <c r="AD16" s="188">
        <v>0</v>
      </c>
      <c r="AE16" s="188">
        <v>0</v>
      </c>
      <c r="AF16" s="188">
        <v>0</v>
      </c>
      <c r="AG16" s="188">
        <v>0</v>
      </c>
      <c r="AH16" s="191">
        <f t="shared" si="2"/>
        <v>0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2791850.0399999996</v>
      </c>
      <c r="AO16" s="188">
        <v>0</v>
      </c>
      <c r="AP16" s="188">
        <v>0</v>
      </c>
      <c r="AQ16" s="188">
        <v>0</v>
      </c>
      <c r="AR16" s="191">
        <f t="shared" si="3"/>
        <v>54964458.950000003</v>
      </c>
      <c r="AS16" s="191">
        <f t="shared" si="4"/>
        <v>137205900.62</v>
      </c>
      <c r="AT16" s="188">
        <v>93019691.030000001</v>
      </c>
      <c r="AU16" s="188">
        <v>26410372.010000002</v>
      </c>
      <c r="AV16" s="188">
        <v>1733102.96</v>
      </c>
      <c r="AW16" s="188">
        <v>2840556.9499999997</v>
      </c>
      <c r="AX16" s="188">
        <v>13136415.1</v>
      </c>
      <c r="AY16" s="188">
        <v>65762.569999999992</v>
      </c>
      <c r="AZ16" s="191">
        <f t="shared" si="5"/>
        <v>34911811.920000002</v>
      </c>
      <c r="BA16" s="188">
        <v>13978240.310000001</v>
      </c>
      <c r="BB16" s="188">
        <v>17685994.780000001</v>
      </c>
      <c r="BC16" s="188">
        <v>0</v>
      </c>
      <c r="BD16" s="188">
        <v>608043.65</v>
      </c>
      <c r="BE16" s="188">
        <v>501009.06</v>
      </c>
      <c r="BF16" s="188">
        <v>2124833.6599999997</v>
      </c>
      <c r="BG16" s="188">
        <v>0</v>
      </c>
      <c r="BH16" s="188">
        <v>13690.460000000001</v>
      </c>
      <c r="BI16" s="188">
        <v>0</v>
      </c>
      <c r="BJ16" s="191">
        <f t="shared" si="6"/>
        <v>172117712.53999999</v>
      </c>
      <c r="BK16" s="191">
        <f t="shared" si="7"/>
        <v>-117153253.59</v>
      </c>
      <c r="BL16" s="191">
        <f>$BO$9+SUMPRODUCT($D$10:D16,$BK$10:BK16)</f>
        <v>-222521934.39207029</v>
      </c>
      <c r="BM16" s="190">
        <f t="shared" si="8"/>
        <v>4.79</v>
      </c>
      <c r="BN16" s="191">
        <f t="shared" si="13"/>
        <v>0</v>
      </c>
      <c r="BO16" s="192">
        <f t="shared" si="9"/>
        <v>0</v>
      </c>
      <c r="BP16" s="189">
        <f t="shared" si="14"/>
        <v>123965875.16775414</v>
      </c>
      <c r="BQ16" s="189">
        <f t="shared" si="15"/>
        <v>805778188.59040189</v>
      </c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>
      <c r="A17" s="153">
        <f t="shared" si="10"/>
        <v>8</v>
      </c>
      <c r="B17" s="154">
        <f t="shared" si="10"/>
        <v>2029</v>
      </c>
      <c r="C17" s="29">
        <v>4.79</v>
      </c>
      <c r="D17" s="152">
        <f t="shared" si="16"/>
        <v>0.68776999999999999</v>
      </c>
      <c r="E17" s="188">
        <v>107148440.89</v>
      </c>
      <c r="F17" s="191">
        <f t="shared" si="11"/>
        <v>4199522.43</v>
      </c>
      <c r="G17" s="188">
        <v>3194615.1799999997</v>
      </c>
      <c r="H17" s="188">
        <v>972300.69000000006</v>
      </c>
      <c r="I17" s="188">
        <v>30505.14</v>
      </c>
      <c r="J17" s="188">
        <v>2101.42</v>
      </c>
      <c r="K17" s="188">
        <v>107166.73</v>
      </c>
      <c r="L17" s="188">
        <v>11274444.439999999</v>
      </c>
      <c r="M17" s="191">
        <f t="shared" si="12"/>
        <v>21199161.83529</v>
      </c>
      <c r="N17" s="188">
        <v>10592738.800000001</v>
      </c>
      <c r="O17" s="188">
        <v>7960415.7352941176</v>
      </c>
      <c r="P17" s="188">
        <v>0</v>
      </c>
      <c r="Q17" s="188">
        <v>928740.89411764708</v>
      </c>
      <c r="R17" s="188">
        <v>1323139.5588235294</v>
      </c>
      <c r="S17" s="188">
        <v>394126.84705882357</v>
      </c>
      <c r="T17" s="188">
        <v>0</v>
      </c>
      <c r="U17" s="191">
        <f t="shared" si="0"/>
        <v>14839413.284709999</v>
      </c>
      <c r="V17" s="188">
        <v>7414917.1600000011</v>
      </c>
      <c r="W17" s="188">
        <v>5572291.0147058824</v>
      </c>
      <c r="X17" s="188">
        <v>0</v>
      </c>
      <c r="Y17" s="188">
        <v>650118.62588235305</v>
      </c>
      <c r="Z17" s="188">
        <v>926197.69117647072</v>
      </c>
      <c r="AA17" s="188">
        <v>275888.79294117651</v>
      </c>
      <c r="AB17" s="188">
        <v>0</v>
      </c>
      <c r="AC17" s="191">
        <f t="shared" si="1"/>
        <v>0</v>
      </c>
      <c r="AD17" s="188">
        <v>0</v>
      </c>
      <c r="AE17" s="188">
        <v>0</v>
      </c>
      <c r="AF17" s="188">
        <v>0</v>
      </c>
      <c r="AG17" s="188">
        <v>0</v>
      </c>
      <c r="AH17" s="191">
        <f t="shared" si="2"/>
        <v>0</v>
      </c>
      <c r="AI17" s="188">
        <v>0</v>
      </c>
      <c r="AJ17" s="188">
        <v>0</v>
      </c>
      <c r="AK17" s="188">
        <v>0</v>
      </c>
      <c r="AL17" s="188">
        <v>0</v>
      </c>
      <c r="AM17" s="188">
        <v>0</v>
      </c>
      <c r="AN17" s="188">
        <v>3417841</v>
      </c>
      <c r="AO17" s="188">
        <v>0</v>
      </c>
      <c r="AP17" s="188">
        <v>0</v>
      </c>
      <c r="AQ17" s="188">
        <v>0</v>
      </c>
      <c r="AR17" s="191">
        <f t="shared" si="3"/>
        <v>55037549.719999999</v>
      </c>
      <c r="AS17" s="191">
        <f t="shared" si="4"/>
        <v>141008981.41</v>
      </c>
      <c r="AT17" s="188">
        <v>96052033.090000004</v>
      </c>
      <c r="AU17" s="188">
        <v>27541461.150000002</v>
      </c>
      <c r="AV17" s="188">
        <v>1816108.5</v>
      </c>
      <c r="AW17" s="188">
        <v>2976602.4299999997</v>
      </c>
      <c r="AX17" s="188">
        <v>12544354.65</v>
      </c>
      <c r="AY17" s="188">
        <v>78421.59</v>
      </c>
      <c r="AZ17" s="191">
        <f t="shared" si="5"/>
        <v>42742113.020000003</v>
      </c>
      <c r="BA17" s="188">
        <v>17556229.710000001</v>
      </c>
      <c r="BB17" s="188">
        <v>20819479.75</v>
      </c>
      <c r="BC17" s="188">
        <v>0</v>
      </c>
      <c r="BD17" s="188">
        <v>965353.16</v>
      </c>
      <c r="BE17" s="188">
        <v>775367.5</v>
      </c>
      <c r="BF17" s="188">
        <v>2606577.7899999996</v>
      </c>
      <c r="BG17" s="188">
        <v>0</v>
      </c>
      <c r="BH17" s="188">
        <v>19105.109999999997</v>
      </c>
      <c r="BI17" s="188">
        <v>0</v>
      </c>
      <c r="BJ17" s="191">
        <f t="shared" si="6"/>
        <v>183751094.43000001</v>
      </c>
      <c r="BK17" s="191">
        <f t="shared" si="7"/>
        <v>-128713544.70999999</v>
      </c>
      <c r="BL17" s="191">
        <f>$BO$9+SUMPRODUCT($D$10:D17,$BK$10:BK17)</f>
        <v>-311047249.03726703</v>
      </c>
      <c r="BM17" s="190">
        <f t="shared" si="8"/>
        <v>4.79</v>
      </c>
      <c r="BN17" s="191">
        <f t="shared" si="13"/>
        <v>0</v>
      </c>
      <c r="BO17" s="192">
        <f t="shared" si="9"/>
        <v>0</v>
      </c>
      <c r="BP17" s="189">
        <f t="shared" si="14"/>
        <v>126343949.87942849</v>
      </c>
      <c r="BQ17" s="189">
        <f t="shared" si="15"/>
        <v>947579624.09571373</v>
      </c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153">
        <f t="shared" si="10"/>
        <v>9</v>
      </c>
      <c r="B18" s="154">
        <f t="shared" si="10"/>
        <v>2030</v>
      </c>
      <c r="C18" s="29">
        <v>4.79</v>
      </c>
      <c r="D18" s="152">
        <f t="shared" si="16"/>
        <v>0.65632999999999997</v>
      </c>
      <c r="E18" s="188">
        <v>102114352.98</v>
      </c>
      <c r="F18" s="191">
        <f t="shared" si="11"/>
        <v>4377791.5599999996</v>
      </c>
      <c r="G18" s="188">
        <v>3335396.5999999996</v>
      </c>
      <c r="H18" s="188">
        <v>1008226.55</v>
      </c>
      <c r="I18" s="188">
        <v>31966.329999999998</v>
      </c>
      <c r="J18" s="188">
        <v>2202.0800000000004</v>
      </c>
      <c r="K18" s="188">
        <v>110850.62999999999</v>
      </c>
      <c r="L18" s="188">
        <v>11594658.120000001</v>
      </c>
      <c r="M18" s="191">
        <f t="shared" si="12"/>
        <v>19940874.776470002</v>
      </c>
      <c r="N18" s="188">
        <v>10042893.85882353</v>
      </c>
      <c r="O18" s="188">
        <v>7361596.0470588235</v>
      </c>
      <c r="P18" s="188">
        <v>0</v>
      </c>
      <c r="Q18" s="188">
        <v>890726.04117647058</v>
      </c>
      <c r="R18" s="188">
        <v>1271365.1000000001</v>
      </c>
      <c r="S18" s="188">
        <v>374293.72941176471</v>
      </c>
      <c r="T18" s="188">
        <v>0</v>
      </c>
      <c r="U18" s="191">
        <f t="shared" si="0"/>
        <v>13958612.343529999</v>
      </c>
      <c r="V18" s="188">
        <v>7030025.701176472</v>
      </c>
      <c r="W18" s="188">
        <v>5153117.2329411767</v>
      </c>
      <c r="X18" s="188">
        <v>0</v>
      </c>
      <c r="Y18" s="188">
        <v>623508.22882352944</v>
      </c>
      <c r="Z18" s="188">
        <v>889955.57000000007</v>
      </c>
      <c r="AA18" s="188">
        <v>262005.61058823531</v>
      </c>
      <c r="AB18" s="188">
        <v>0</v>
      </c>
      <c r="AC18" s="191">
        <f t="shared" si="1"/>
        <v>0</v>
      </c>
      <c r="AD18" s="188">
        <v>0</v>
      </c>
      <c r="AE18" s="188">
        <v>0</v>
      </c>
      <c r="AF18" s="188">
        <v>0</v>
      </c>
      <c r="AG18" s="188">
        <v>0</v>
      </c>
      <c r="AH18" s="191">
        <f t="shared" si="2"/>
        <v>0</v>
      </c>
      <c r="AI18" s="188">
        <v>0</v>
      </c>
      <c r="AJ18" s="188">
        <v>0</v>
      </c>
      <c r="AK18" s="188">
        <v>0</v>
      </c>
      <c r="AL18" s="188">
        <v>0</v>
      </c>
      <c r="AM18" s="188">
        <v>0</v>
      </c>
      <c r="AN18" s="188">
        <v>3990231.9</v>
      </c>
      <c r="AO18" s="188">
        <v>0</v>
      </c>
      <c r="AP18" s="188">
        <v>0</v>
      </c>
      <c r="AQ18" s="188">
        <v>0</v>
      </c>
      <c r="AR18" s="191">
        <f t="shared" si="3"/>
        <v>53973019.329999998</v>
      </c>
      <c r="AS18" s="191">
        <f t="shared" si="4"/>
        <v>145015405.44</v>
      </c>
      <c r="AT18" s="188">
        <v>99256829.020000011</v>
      </c>
      <c r="AU18" s="188">
        <v>28578736.550000001</v>
      </c>
      <c r="AV18" s="188">
        <v>1903104.48</v>
      </c>
      <c r="AW18" s="188">
        <v>3089492.1599999997</v>
      </c>
      <c r="AX18" s="188">
        <v>12105065.25</v>
      </c>
      <c r="AY18" s="188">
        <v>82177.98</v>
      </c>
      <c r="AZ18" s="191">
        <f t="shared" si="5"/>
        <v>49905555.68</v>
      </c>
      <c r="BA18" s="188">
        <v>21685467.550000001</v>
      </c>
      <c r="BB18" s="188">
        <v>22774967.59</v>
      </c>
      <c r="BC18" s="188">
        <v>0</v>
      </c>
      <c r="BD18" s="188">
        <v>1314935.77</v>
      </c>
      <c r="BE18" s="188">
        <v>1055096.8899999999</v>
      </c>
      <c r="BF18" s="188">
        <v>3047436.8499999996</v>
      </c>
      <c r="BG18" s="188">
        <v>0</v>
      </c>
      <c r="BH18" s="188">
        <v>27651.03</v>
      </c>
      <c r="BI18" s="188">
        <v>0</v>
      </c>
      <c r="BJ18" s="191">
        <f t="shared" si="6"/>
        <v>194920961.12</v>
      </c>
      <c r="BK18" s="191">
        <f t="shared" si="7"/>
        <v>-140947941.78999999</v>
      </c>
      <c r="BL18" s="191">
        <f>$BO$9+SUMPRODUCT($D$10:D18,$BK$10:BK18)</f>
        <v>-403555611.67229778</v>
      </c>
      <c r="BM18" s="190">
        <f t="shared" si="8"/>
        <v>4.79</v>
      </c>
      <c r="BN18" s="191">
        <f t="shared" si="13"/>
        <v>0</v>
      </c>
      <c r="BO18" s="192">
        <f t="shared" si="9"/>
        <v>0</v>
      </c>
      <c r="BP18" s="189">
        <f t="shared" si="14"/>
        <v>127945301.71275608</v>
      </c>
      <c r="BQ18" s="189">
        <f t="shared" si="15"/>
        <v>1087535064.5584266</v>
      </c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153">
        <f t="shared" si="10"/>
        <v>10</v>
      </c>
      <c r="B19" s="154">
        <f t="shared" si="10"/>
        <v>2031</v>
      </c>
      <c r="C19" s="29">
        <v>4.79</v>
      </c>
      <c r="D19" s="152">
        <f t="shared" si="16"/>
        <v>0.62633000000000005</v>
      </c>
      <c r="E19" s="188">
        <v>99029098.739999995</v>
      </c>
      <c r="F19" s="191">
        <f t="shared" si="11"/>
        <v>4522706.4000000004</v>
      </c>
      <c r="G19" s="188">
        <v>3430382.6199999996</v>
      </c>
      <c r="H19" s="188">
        <v>1056518.7</v>
      </c>
      <c r="I19" s="188">
        <v>33497.520000000004</v>
      </c>
      <c r="J19" s="188">
        <v>2307.5600000000004</v>
      </c>
      <c r="K19" s="188">
        <v>106349.15999999999</v>
      </c>
      <c r="L19" s="188">
        <v>11761291.609999999</v>
      </c>
      <c r="M19" s="191">
        <f t="shared" si="12"/>
        <v>19117078.294119999</v>
      </c>
      <c r="N19" s="188">
        <v>9371602.8294117656</v>
      </c>
      <c r="O19" s="188">
        <v>7266949.3000000007</v>
      </c>
      <c r="P19" s="188">
        <v>0</v>
      </c>
      <c r="Q19" s="188">
        <v>873052.04117647058</v>
      </c>
      <c r="R19" s="188">
        <v>1240548.2</v>
      </c>
      <c r="S19" s="188">
        <v>364925.92352941184</v>
      </c>
      <c r="T19" s="188">
        <v>0</v>
      </c>
      <c r="U19" s="191">
        <f t="shared" si="0"/>
        <v>13381954.805880001</v>
      </c>
      <c r="V19" s="188">
        <v>6560121.9805882359</v>
      </c>
      <c r="W19" s="188">
        <v>5086864.5100000007</v>
      </c>
      <c r="X19" s="188">
        <v>0</v>
      </c>
      <c r="Y19" s="188">
        <v>611136.42882352951</v>
      </c>
      <c r="Z19" s="188">
        <v>868383.74000000011</v>
      </c>
      <c r="AA19" s="188">
        <v>255448.14647058828</v>
      </c>
      <c r="AB19" s="188">
        <v>0</v>
      </c>
      <c r="AC19" s="191">
        <f t="shared" si="1"/>
        <v>0</v>
      </c>
      <c r="AD19" s="188">
        <v>0</v>
      </c>
      <c r="AE19" s="188">
        <v>0</v>
      </c>
      <c r="AF19" s="188">
        <v>0</v>
      </c>
      <c r="AG19" s="188">
        <v>0</v>
      </c>
      <c r="AH19" s="191">
        <f t="shared" si="2"/>
        <v>0</v>
      </c>
      <c r="AI19" s="188">
        <v>0</v>
      </c>
      <c r="AJ19" s="188">
        <v>0</v>
      </c>
      <c r="AK19" s="188">
        <v>0</v>
      </c>
      <c r="AL19" s="188">
        <v>0</v>
      </c>
      <c r="AM19" s="188">
        <v>0</v>
      </c>
      <c r="AN19" s="188">
        <v>4524601.7699999996</v>
      </c>
      <c r="AO19" s="188">
        <v>0</v>
      </c>
      <c r="AP19" s="188">
        <v>0</v>
      </c>
      <c r="AQ19" s="188">
        <v>0</v>
      </c>
      <c r="AR19" s="191">
        <f t="shared" si="3"/>
        <v>53413982.039999999</v>
      </c>
      <c r="AS19" s="191">
        <f t="shared" si="4"/>
        <v>147103943.00999999</v>
      </c>
      <c r="AT19" s="188">
        <v>100728206.73</v>
      </c>
      <c r="AU19" s="188">
        <v>29666112.98</v>
      </c>
      <c r="AV19" s="188">
        <v>1994260.37</v>
      </c>
      <c r="AW19" s="188">
        <v>3151092.6999999997</v>
      </c>
      <c r="AX19" s="188">
        <v>11476462.689999999</v>
      </c>
      <c r="AY19" s="188">
        <v>87807.54</v>
      </c>
      <c r="AZ19" s="191">
        <f t="shared" si="5"/>
        <v>56604049.710000001</v>
      </c>
      <c r="BA19" s="188">
        <v>25346368.460000001</v>
      </c>
      <c r="BB19" s="188">
        <v>24745787.920000002</v>
      </c>
      <c r="BC19" s="188">
        <v>0</v>
      </c>
      <c r="BD19" s="188">
        <v>1658867.61</v>
      </c>
      <c r="BE19" s="188">
        <v>1342024.3999999999</v>
      </c>
      <c r="BF19" s="188">
        <v>3464476.17</v>
      </c>
      <c r="BG19" s="188">
        <v>0</v>
      </c>
      <c r="BH19" s="188">
        <v>46525.15</v>
      </c>
      <c r="BI19" s="188">
        <v>0</v>
      </c>
      <c r="BJ19" s="191">
        <f t="shared" si="6"/>
        <v>203707992.72</v>
      </c>
      <c r="BK19" s="191">
        <f t="shared" si="7"/>
        <v>-150294010.68000001</v>
      </c>
      <c r="BL19" s="191">
        <f>$BO$9+SUMPRODUCT($D$10:D19,$BK$10:BK19)</f>
        <v>-497689259.38150221</v>
      </c>
      <c r="BM19" s="190">
        <f t="shared" si="8"/>
        <v>4.79</v>
      </c>
      <c r="BN19" s="191">
        <f t="shared" si="13"/>
        <v>0</v>
      </c>
      <c r="BO19" s="192">
        <f t="shared" si="9"/>
        <v>0</v>
      </c>
      <c r="BP19" s="189">
        <f t="shared" si="14"/>
        <v>127622068.43874571</v>
      </c>
      <c r="BQ19" s="189">
        <f t="shared" si="15"/>
        <v>1212409650.1680841</v>
      </c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153">
        <f t="shared" si="10"/>
        <v>11</v>
      </c>
      <c r="B20" s="154">
        <f t="shared" si="10"/>
        <v>2032</v>
      </c>
      <c r="C20" s="29">
        <v>4.79</v>
      </c>
      <c r="D20" s="152">
        <f t="shared" si="16"/>
        <v>0.59770000000000001</v>
      </c>
      <c r="E20" s="188">
        <v>97040843.310000002</v>
      </c>
      <c r="F20" s="191">
        <f t="shared" si="11"/>
        <v>4739345.8600000003</v>
      </c>
      <c r="G20" s="188">
        <v>3594699.5799999996</v>
      </c>
      <c r="H20" s="188">
        <v>1107126.1399999999</v>
      </c>
      <c r="I20" s="188">
        <v>35102.050000000003</v>
      </c>
      <c r="J20" s="188">
        <v>2418.09</v>
      </c>
      <c r="K20" s="188">
        <v>99262.080000000002</v>
      </c>
      <c r="L20" s="188">
        <v>11944205.959999999</v>
      </c>
      <c r="M20" s="191">
        <f t="shared" si="12"/>
        <v>18527197.28235</v>
      </c>
      <c r="N20" s="188">
        <v>8854406.0882352944</v>
      </c>
      <c r="O20" s="188">
        <v>7230221.0235294122</v>
      </c>
      <c r="P20" s="188">
        <v>0</v>
      </c>
      <c r="Q20" s="188">
        <v>861888.90588235296</v>
      </c>
      <c r="R20" s="188">
        <v>1220992.0411764707</v>
      </c>
      <c r="S20" s="188">
        <v>359689.22352941183</v>
      </c>
      <c r="T20" s="188">
        <v>0</v>
      </c>
      <c r="U20" s="191">
        <f t="shared" si="0"/>
        <v>12969038.097650001</v>
      </c>
      <c r="V20" s="188">
        <v>6198084.2617647061</v>
      </c>
      <c r="W20" s="188">
        <v>5061154.7164705889</v>
      </c>
      <c r="X20" s="188">
        <v>0</v>
      </c>
      <c r="Y20" s="188">
        <v>603322.23411764705</v>
      </c>
      <c r="Z20" s="188">
        <v>854694.42882352951</v>
      </c>
      <c r="AA20" s="188">
        <v>251782.45647058828</v>
      </c>
      <c r="AB20" s="188">
        <v>0</v>
      </c>
      <c r="AC20" s="191">
        <f t="shared" si="1"/>
        <v>0</v>
      </c>
      <c r="AD20" s="188">
        <v>0</v>
      </c>
      <c r="AE20" s="188">
        <v>0</v>
      </c>
      <c r="AF20" s="188">
        <v>0</v>
      </c>
      <c r="AG20" s="188">
        <v>0</v>
      </c>
      <c r="AH20" s="191">
        <f t="shared" si="2"/>
        <v>0</v>
      </c>
      <c r="AI20" s="188">
        <v>0</v>
      </c>
      <c r="AJ20" s="188">
        <v>0</v>
      </c>
      <c r="AK20" s="188">
        <v>0</v>
      </c>
      <c r="AL20" s="188">
        <v>0</v>
      </c>
      <c r="AM20" s="188">
        <v>0</v>
      </c>
      <c r="AN20" s="188">
        <v>5157216.0199999996</v>
      </c>
      <c r="AO20" s="188">
        <v>0</v>
      </c>
      <c r="AP20" s="188">
        <v>0</v>
      </c>
      <c r="AQ20" s="188">
        <v>0</v>
      </c>
      <c r="AR20" s="191">
        <f t="shared" si="3"/>
        <v>53436265.299999997</v>
      </c>
      <c r="AS20" s="191">
        <f t="shared" si="4"/>
        <v>149397511.19</v>
      </c>
      <c r="AT20" s="188">
        <v>102568295.87</v>
      </c>
      <c r="AU20" s="188">
        <v>30735038.990000002</v>
      </c>
      <c r="AV20" s="188">
        <v>2089785.78</v>
      </c>
      <c r="AW20" s="188">
        <v>3209798.3299999996</v>
      </c>
      <c r="AX20" s="188">
        <v>10699652.99</v>
      </c>
      <c r="AY20" s="188">
        <v>94939.23</v>
      </c>
      <c r="AZ20" s="191">
        <f t="shared" si="5"/>
        <v>64513954.93</v>
      </c>
      <c r="BA20" s="188">
        <v>29425497.66</v>
      </c>
      <c r="BB20" s="188">
        <v>27134614.740000002</v>
      </c>
      <c r="BC20" s="188">
        <v>0</v>
      </c>
      <c r="BD20" s="188">
        <v>2183551.4699999997</v>
      </c>
      <c r="BE20" s="188">
        <v>1766376.72</v>
      </c>
      <c r="BF20" s="188">
        <v>3955160.63</v>
      </c>
      <c r="BG20" s="188">
        <v>0</v>
      </c>
      <c r="BH20" s="188">
        <v>48753.71</v>
      </c>
      <c r="BI20" s="188">
        <v>0</v>
      </c>
      <c r="BJ20" s="191">
        <f t="shared" si="6"/>
        <v>213911466.12</v>
      </c>
      <c r="BK20" s="191">
        <f t="shared" si="7"/>
        <v>-160475200.81999999</v>
      </c>
      <c r="BL20" s="191">
        <f>$BO$9+SUMPRODUCT($D$10:D20,$BK$10:BK20)</f>
        <v>-593605286.91161609</v>
      </c>
      <c r="BM20" s="190">
        <f t="shared" si="8"/>
        <v>4.79</v>
      </c>
      <c r="BN20" s="191">
        <f t="shared" si="13"/>
        <v>0</v>
      </c>
      <c r="BO20" s="192">
        <f t="shared" si="9"/>
        <v>0</v>
      </c>
      <c r="BP20" s="189">
        <f t="shared" si="14"/>
        <v>127893074.94975267</v>
      </c>
      <c r="BQ20" s="189">
        <f t="shared" si="15"/>
        <v>1342877286.972403</v>
      </c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>
      <c r="A21" s="153">
        <f t="shared" si="10"/>
        <v>12</v>
      </c>
      <c r="B21" s="154">
        <f t="shared" si="10"/>
        <v>2033</v>
      </c>
      <c r="C21" s="29">
        <v>4.79</v>
      </c>
      <c r="D21" s="152">
        <f t="shared" si="16"/>
        <v>0.57038</v>
      </c>
      <c r="E21" s="188">
        <v>94244230.680000007</v>
      </c>
      <c r="F21" s="191">
        <f t="shared" si="11"/>
        <v>4899791.76</v>
      </c>
      <c r="G21" s="188">
        <v>3700936.75</v>
      </c>
      <c r="H21" s="188">
        <v>1160155.67</v>
      </c>
      <c r="I21" s="188">
        <v>36165.420000000006</v>
      </c>
      <c r="J21" s="188">
        <v>2533.92</v>
      </c>
      <c r="K21" s="188">
        <v>104015.73</v>
      </c>
      <c r="L21" s="188">
        <v>12054796.5</v>
      </c>
      <c r="M21" s="191">
        <f t="shared" si="12"/>
        <v>17748787.152940001</v>
      </c>
      <c r="N21" s="188">
        <v>8272908.864705883</v>
      </c>
      <c r="O21" s="188">
        <v>7091708.4235294126</v>
      </c>
      <c r="P21" s="188">
        <v>0</v>
      </c>
      <c r="Q21" s="188">
        <v>842436.94705882354</v>
      </c>
      <c r="R21" s="188">
        <v>1187586.8588235294</v>
      </c>
      <c r="S21" s="188">
        <v>354146.05882352946</v>
      </c>
      <c r="T21" s="188">
        <v>0</v>
      </c>
      <c r="U21" s="191">
        <f t="shared" si="0"/>
        <v>12424151.007060001</v>
      </c>
      <c r="V21" s="188">
        <v>5791036.2052941183</v>
      </c>
      <c r="W21" s="188">
        <v>4964195.8964705886</v>
      </c>
      <c r="X21" s="188">
        <v>0</v>
      </c>
      <c r="Y21" s="188">
        <v>589705.86294117651</v>
      </c>
      <c r="Z21" s="188">
        <v>831310.80117647059</v>
      </c>
      <c r="AA21" s="188">
        <v>247902.24117647062</v>
      </c>
      <c r="AB21" s="188">
        <v>0</v>
      </c>
      <c r="AC21" s="191">
        <f t="shared" si="1"/>
        <v>0</v>
      </c>
      <c r="AD21" s="188">
        <v>0</v>
      </c>
      <c r="AE21" s="188">
        <v>0</v>
      </c>
      <c r="AF21" s="188">
        <v>0</v>
      </c>
      <c r="AG21" s="188">
        <v>0</v>
      </c>
      <c r="AH21" s="191">
        <f t="shared" si="2"/>
        <v>0</v>
      </c>
      <c r="AI21" s="188">
        <v>0</v>
      </c>
      <c r="AJ21" s="188">
        <v>0</v>
      </c>
      <c r="AK21" s="188">
        <v>0</v>
      </c>
      <c r="AL21" s="188">
        <v>0</v>
      </c>
      <c r="AM21" s="188">
        <v>0</v>
      </c>
      <c r="AN21" s="188">
        <v>5701033.21</v>
      </c>
      <c r="AO21" s="188">
        <v>0</v>
      </c>
      <c r="AP21" s="188">
        <v>0</v>
      </c>
      <c r="AQ21" s="188">
        <v>0</v>
      </c>
      <c r="AR21" s="191">
        <f t="shared" si="3"/>
        <v>52932575.359999999</v>
      </c>
      <c r="AS21" s="191">
        <f t="shared" si="4"/>
        <v>150784443.03</v>
      </c>
      <c r="AT21" s="188">
        <v>102973186.31</v>
      </c>
      <c r="AU21" s="188">
        <v>31970579</v>
      </c>
      <c r="AV21" s="188">
        <v>2059346.97</v>
      </c>
      <c r="AW21" s="188">
        <v>3316007.07</v>
      </c>
      <c r="AX21" s="188">
        <v>10365837.859999999</v>
      </c>
      <c r="AY21" s="188">
        <v>99485.819999999992</v>
      </c>
      <c r="AZ21" s="191">
        <f t="shared" si="5"/>
        <v>71327128.549999997</v>
      </c>
      <c r="BA21" s="188">
        <v>33358825.760000002</v>
      </c>
      <c r="BB21" s="188">
        <v>28837782.860000003</v>
      </c>
      <c r="BC21" s="188">
        <v>0</v>
      </c>
      <c r="BD21" s="188">
        <v>2581485.36</v>
      </c>
      <c r="BE21" s="188">
        <v>2111521.7399999998</v>
      </c>
      <c r="BF21" s="188">
        <v>4373296.84</v>
      </c>
      <c r="BG21" s="188">
        <v>0</v>
      </c>
      <c r="BH21" s="188">
        <v>64215.990000000005</v>
      </c>
      <c r="BI21" s="188">
        <v>0</v>
      </c>
      <c r="BJ21" s="191">
        <f t="shared" si="6"/>
        <v>222111571.58000001</v>
      </c>
      <c r="BK21" s="191">
        <f t="shared" si="7"/>
        <v>-169178996.22</v>
      </c>
      <c r="BL21" s="191">
        <f>$BO$9+SUMPRODUCT($D$10:D21,$BK$10:BK21)</f>
        <v>-690101602.77557969</v>
      </c>
      <c r="BM21" s="190">
        <f t="shared" si="8"/>
        <v>4.79</v>
      </c>
      <c r="BN21" s="191">
        <f t="shared" si="13"/>
        <v>0</v>
      </c>
      <c r="BO21" s="192">
        <f t="shared" si="9"/>
        <v>0</v>
      </c>
      <c r="BP21" s="189">
        <f t="shared" si="14"/>
        <v>126729517.20020579</v>
      </c>
      <c r="BQ21" s="189">
        <f t="shared" si="15"/>
        <v>1457389447.8023665</v>
      </c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>
      <c r="A22" s="153">
        <f t="shared" si="10"/>
        <v>13</v>
      </c>
      <c r="B22" s="154">
        <f t="shared" si="10"/>
        <v>2034</v>
      </c>
      <c r="C22" s="29">
        <v>4.79</v>
      </c>
      <c r="D22" s="152">
        <f t="shared" si="16"/>
        <v>0.54430999999999996</v>
      </c>
      <c r="E22" s="188">
        <v>93303396.310000002</v>
      </c>
      <c r="F22" s="191">
        <f t="shared" si="11"/>
        <v>4981240.04</v>
      </c>
      <c r="G22" s="188">
        <v>3731446.0399999996</v>
      </c>
      <c r="H22" s="188">
        <v>1215721.4099999999</v>
      </c>
      <c r="I22" s="188">
        <v>31417.3</v>
      </c>
      <c r="J22" s="188">
        <v>2655.2900000000004</v>
      </c>
      <c r="K22" s="188">
        <v>82066.720000000001</v>
      </c>
      <c r="L22" s="188">
        <v>12015056.639999999</v>
      </c>
      <c r="M22" s="191">
        <f t="shared" si="12"/>
        <v>17395710.505879998</v>
      </c>
      <c r="N22" s="188">
        <v>7805513.9823529413</v>
      </c>
      <c r="O22" s="188">
        <v>7210462.7764705885</v>
      </c>
      <c r="P22" s="188">
        <v>0</v>
      </c>
      <c r="Q22" s="188">
        <v>844253.94705882354</v>
      </c>
      <c r="R22" s="188">
        <v>1181096.6470588236</v>
      </c>
      <c r="S22" s="188">
        <v>354383.15294117649</v>
      </c>
      <c r="T22" s="188">
        <v>0</v>
      </c>
      <c r="U22" s="191">
        <f t="shared" si="0"/>
        <v>12176997.354119999</v>
      </c>
      <c r="V22" s="188">
        <v>5463859.7876470592</v>
      </c>
      <c r="W22" s="188">
        <v>5047323.9435294122</v>
      </c>
      <c r="X22" s="188">
        <v>0</v>
      </c>
      <c r="Y22" s="188">
        <v>590977.76294117654</v>
      </c>
      <c r="Z22" s="188">
        <v>826767.65294117655</v>
      </c>
      <c r="AA22" s="188">
        <v>248068.20705882355</v>
      </c>
      <c r="AB22" s="188">
        <v>0</v>
      </c>
      <c r="AC22" s="191">
        <f t="shared" si="1"/>
        <v>0</v>
      </c>
      <c r="AD22" s="188">
        <v>0</v>
      </c>
      <c r="AE22" s="188">
        <v>0</v>
      </c>
      <c r="AF22" s="188">
        <v>0</v>
      </c>
      <c r="AG22" s="188">
        <v>0</v>
      </c>
      <c r="AH22" s="191">
        <f t="shared" si="2"/>
        <v>0</v>
      </c>
      <c r="AI22" s="188">
        <v>0</v>
      </c>
      <c r="AJ22" s="188">
        <v>0</v>
      </c>
      <c r="AK22" s="188">
        <v>0</v>
      </c>
      <c r="AL22" s="188">
        <v>0</v>
      </c>
      <c r="AM22" s="188">
        <v>0</v>
      </c>
      <c r="AN22" s="188">
        <v>6526864.6899999995</v>
      </c>
      <c r="AO22" s="188">
        <v>0</v>
      </c>
      <c r="AP22" s="188">
        <v>0</v>
      </c>
      <c r="AQ22" s="188">
        <v>0</v>
      </c>
      <c r="AR22" s="191">
        <f t="shared" si="3"/>
        <v>53177935.950000003</v>
      </c>
      <c r="AS22" s="191">
        <f t="shared" si="4"/>
        <v>150292455.72</v>
      </c>
      <c r="AT22" s="188">
        <v>102152505.37</v>
      </c>
      <c r="AU22" s="188">
        <v>33134019.210000001</v>
      </c>
      <c r="AV22" s="188">
        <v>1973122.87</v>
      </c>
      <c r="AW22" s="188">
        <v>3435304.92</v>
      </c>
      <c r="AX22" s="188">
        <v>9493252.1099999994</v>
      </c>
      <c r="AY22" s="188">
        <v>104251.23999999999</v>
      </c>
      <c r="AZ22" s="191">
        <f t="shared" si="5"/>
        <v>81656303.859999999</v>
      </c>
      <c r="BA22" s="188">
        <v>38338757.869999997</v>
      </c>
      <c r="BB22" s="188">
        <v>32293367.050000001</v>
      </c>
      <c r="BC22" s="188">
        <v>0</v>
      </c>
      <c r="BD22" s="188">
        <v>3232781.4</v>
      </c>
      <c r="BE22" s="188">
        <v>2704322.05</v>
      </c>
      <c r="BF22" s="188">
        <v>5016584.2299999995</v>
      </c>
      <c r="BG22" s="188">
        <v>0</v>
      </c>
      <c r="BH22" s="188">
        <v>70491.259999999995</v>
      </c>
      <c r="BI22" s="188">
        <v>0</v>
      </c>
      <c r="BJ22" s="191">
        <f t="shared" si="6"/>
        <v>231948759.58000001</v>
      </c>
      <c r="BK22" s="191">
        <f t="shared" si="7"/>
        <v>-178770823.63</v>
      </c>
      <c r="BL22" s="191">
        <f>$BO$9+SUMPRODUCT($D$10:D22,$BK$10:BK22)</f>
        <v>-787408349.78562498</v>
      </c>
      <c r="BM22" s="190">
        <f t="shared" si="8"/>
        <v>4.79</v>
      </c>
      <c r="BN22" s="191">
        <f t="shared" si="13"/>
        <v>0</v>
      </c>
      <c r="BO22" s="192">
        <f t="shared" si="9"/>
        <v>0</v>
      </c>
      <c r="BP22" s="189">
        <f t="shared" si="14"/>
        <v>126366283.9647197</v>
      </c>
      <c r="BQ22" s="189">
        <f t="shared" si="15"/>
        <v>1579578549.5589962</v>
      </c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A23" s="153">
        <f t="shared" si="10"/>
        <v>14</v>
      </c>
      <c r="B23" s="154">
        <f t="shared" si="10"/>
        <v>2035</v>
      </c>
      <c r="C23" s="29">
        <v>4.79</v>
      </c>
      <c r="D23" s="152">
        <f t="shared" si="16"/>
        <v>0.51942999999999995</v>
      </c>
      <c r="E23" s="188">
        <v>86297850.260000005</v>
      </c>
      <c r="F23" s="191">
        <f t="shared" si="11"/>
        <v>5155805.38</v>
      </c>
      <c r="G23" s="188">
        <v>3846531.4699999997</v>
      </c>
      <c r="H23" s="188">
        <v>1273569.24</v>
      </c>
      <c r="I23" s="188">
        <v>32922.19</v>
      </c>
      <c r="J23" s="188">
        <v>2782.48</v>
      </c>
      <c r="K23" s="188">
        <v>85997.759999999995</v>
      </c>
      <c r="L23" s="188">
        <v>12302386.970000001</v>
      </c>
      <c r="M23" s="191">
        <f t="shared" si="12"/>
        <v>15678481.62353</v>
      </c>
      <c r="N23" s="188">
        <v>6886666.2176470589</v>
      </c>
      <c r="O23" s="188">
        <v>6560345.6117647057</v>
      </c>
      <c r="P23" s="188">
        <v>0</v>
      </c>
      <c r="Q23" s="188">
        <v>796976.49411764706</v>
      </c>
      <c r="R23" s="188">
        <v>1104205.0470588235</v>
      </c>
      <c r="S23" s="188">
        <v>330288.25294117647</v>
      </c>
      <c r="T23" s="188">
        <v>0</v>
      </c>
      <c r="U23" s="191">
        <f t="shared" si="0"/>
        <v>10974937.136469999</v>
      </c>
      <c r="V23" s="188">
        <v>4820666.3523529414</v>
      </c>
      <c r="W23" s="188">
        <v>4592241.9282352943</v>
      </c>
      <c r="X23" s="188">
        <v>0</v>
      </c>
      <c r="Y23" s="188">
        <v>557883.54588235298</v>
      </c>
      <c r="Z23" s="188">
        <v>772943.53294117656</v>
      </c>
      <c r="AA23" s="188">
        <v>231201.77705882356</v>
      </c>
      <c r="AB23" s="188">
        <v>0</v>
      </c>
      <c r="AC23" s="191">
        <f t="shared" si="1"/>
        <v>0</v>
      </c>
      <c r="AD23" s="188">
        <v>0</v>
      </c>
      <c r="AE23" s="188">
        <v>0</v>
      </c>
      <c r="AF23" s="188">
        <v>0</v>
      </c>
      <c r="AG23" s="188">
        <v>0</v>
      </c>
      <c r="AH23" s="191">
        <f t="shared" si="2"/>
        <v>0</v>
      </c>
      <c r="AI23" s="188">
        <v>0</v>
      </c>
      <c r="AJ23" s="188">
        <v>0</v>
      </c>
      <c r="AK23" s="188">
        <v>0</v>
      </c>
      <c r="AL23" s="188">
        <v>0</v>
      </c>
      <c r="AM23" s="188">
        <v>0</v>
      </c>
      <c r="AN23" s="188">
        <v>7318798.3099999996</v>
      </c>
      <c r="AO23" s="188">
        <v>0</v>
      </c>
      <c r="AP23" s="188">
        <v>0</v>
      </c>
      <c r="AQ23" s="188">
        <v>0</v>
      </c>
      <c r="AR23" s="191">
        <f t="shared" si="3"/>
        <v>51516407.18</v>
      </c>
      <c r="AS23" s="191">
        <f t="shared" si="4"/>
        <v>153889072.47</v>
      </c>
      <c r="AT23" s="188">
        <v>104317244.38000001</v>
      </c>
      <c r="AU23" s="188">
        <v>34376595.149999999</v>
      </c>
      <c r="AV23" s="188">
        <v>2024266.9</v>
      </c>
      <c r="AW23" s="188">
        <v>3599851.65</v>
      </c>
      <c r="AX23" s="188">
        <v>9461869.4700000007</v>
      </c>
      <c r="AY23" s="188">
        <v>109244.92</v>
      </c>
      <c r="AZ23" s="191">
        <f t="shared" si="5"/>
        <v>91572757.840000004</v>
      </c>
      <c r="BA23" s="188">
        <v>43653807.939999998</v>
      </c>
      <c r="BB23" s="188">
        <v>34968557.979999997</v>
      </c>
      <c r="BC23" s="188">
        <v>0</v>
      </c>
      <c r="BD23" s="188">
        <v>3908757.5</v>
      </c>
      <c r="BE23" s="188">
        <v>3334782.13</v>
      </c>
      <c r="BF23" s="188">
        <v>5619075.75</v>
      </c>
      <c r="BG23" s="188">
        <v>0</v>
      </c>
      <c r="BH23" s="188">
        <v>87776.54</v>
      </c>
      <c r="BI23" s="188">
        <v>0</v>
      </c>
      <c r="BJ23" s="191">
        <f t="shared" si="6"/>
        <v>245461830.31</v>
      </c>
      <c r="BK23" s="191">
        <f t="shared" si="7"/>
        <v>-193945423.13</v>
      </c>
      <c r="BL23" s="191">
        <f>$BO$9+SUMPRODUCT($D$10:D23,$BK$10:BK23)</f>
        <v>-888149420.92204094</v>
      </c>
      <c r="BM23" s="190">
        <f t="shared" si="8"/>
        <v>4.79</v>
      </c>
      <c r="BN23" s="191">
        <f t="shared" si="13"/>
        <v>0</v>
      </c>
      <c r="BO23" s="192">
        <f t="shared" si="9"/>
        <v>0</v>
      </c>
      <c r="BP23" s="189">
        <f t="shared" si="14"/>
        <v>127670512.1227352</v>
      </c>
      <c r="BQ23" s="189">
        <f t="shared" si="15"/>
        <v>1723551913.6569252</v>
      </c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A24" s="153">
        <f t="shared" si="10"/>
        <v>15</v>
      </c>
      <c r="B24" s="154">
        <f t="shared" si="10"/>
        <v>2036</v>
      </c>
      <c r="C24" s="29">
        <v>4.79</v>
      </c>
      <c r="D24" s="152">
        <f t="shared" si="16"/>
        <v>0.49569000000000002</v>
      </c>
      <c r="E24" s="188">
        <v>80459632.319999993</v>
      </c>
      <c r="F24" s="191">
        <f t="shared" si="11"/>
        <v>5012097.34</v>
      </c>
      <c r="G24" s="188">
        <v>3665525.6399999997</v>
      </c>
      <c r="H24" s="188">
        <v>1309157.78</v>
      </c>
      <c r="I24" s="188">
        <v>34498.160000000003</v>
      </c>
      <c r="J24" s="188">
        <v>2915.76</v>
      </c>
      <c r="K24" s="188">
        <v>77854.659999999989</v>
      </c>
      <c r="L24" s="188">
        <v>11876295.579999998</v>
      </c>
      <c r="M24" s="191">
        <f t="shared" si="12"/>
        <v>14232791.39412</v>
      </c>
      <c r="N24" s="188">
        <v>5880832.364705882</v>
      </c>
      <c r="O24" s="188">
        <v>6239016.0823529409</v>
      </c>
      <c r="P24" s="188">
        <v>0</v>
      </c>
      <c r="Q24" s="188">
        <v>759459.02352941188</v>
      </c>
      <c r="R24" s="188">
        <v>1040688.1588235295</v>
      </c>
      <c r="S24" s="188">
        <v>312795.76470588241</v>
      </c>
      <c r="T24" s="188">
        <v>0</v>
      </c>
      <c r="U24" s="191">
        <f t="shared" si="0"/>
        <v>9962953.9758800007</v>
      </c>
      <c r="V24" s="188">
        <v>4116582.655294118</v>
      </c>
      <c r="W24" s="188">
        <v>4367311.2576470589</v>
      </c>
      <c r="X24" s="188">
        <v>0</v>
      </c>
      <c r="Y24" s="188">
        <v>531621.31647058832</v>
      </c>
      <c r="Z24" s="188">
        <v>728481.71117647074</v>
      </c>
      <c r="AA24" s="188">
        <v>218957.0352941177</v>
      </c>
      <c r="AB24" s="188">
        <v>0</v>
      </c>
      <c r="AC24" s="191">
        <f t="shared" si="1"/>
        <v>0</v>
      </c>
      <c r="AD24" s="188">
        <v>0</v>
      </c>
      <c r="AE24" s="188">
        <v>0</v>
      </c>
      <c r="AF24" s="188">
        <v>0</v>
      </c>
      <c r="AG24" s="188">
        <v>0</v>
      </c>
      <c r="AH24" s="191">
        <f t="shared" si="2"/>
        <v>0</v>
      </c>
      <c r="AI24" s="188">
        <v>0</v>
      </c>
      <c r="AJ24" s="188">
        <v>0</v>
      </c>
      <c r="AK24" s="188">
        <v>0</v>
      </c>
      <c r="AL24" s="188">
        <v>0</v>
      </c>
      <c r="AM24" s="188">
        <v>0</v>
      </c>
      <c r="AN24" s="188">
        <v>8059933.1699999999</v>
      </c>
      <c r="AO24" s="188">
        <v>0</v>
      </c>
      <c r="AP24" s="188">
        <v>0</v>
      </c>
      <c r="AQ24" s="188">
        <v>0</v>
      </c>
      <c r="AR24" s="191">
        <f t="shared" si="3"/>
        <v>49221926.119999997</v>
      </c>
      <c r="AS24" s="191">
        <f t="shared" si="4"/>
        <v>148549019.53</v>
      </c>
      <c r="AT24" s="188">
        <v>99453555.700000003</v>
      </c>
      <c r="AU24" s="188">
        <v>34860310.460000001</v>
      </c>
      <c r="AV24" s="188">
        <v>2121214.34</v>
      </c>
      <c r="AW24" s="188">
        <v>3316438.75</v>
      </c>
      <c r="AX24" s="188">
        <v>8702171.4800000004</v>
      </c>
      <c r="AY24" s="188">
        <v>95328.799999999988</v>
      </c>
      <c r="AZ24" s="191">
        <f t="shared" si="5"/>
        <v>100870651.40000001</v>
      </c>
      <c r="BA24" s="188">
        <v>48469738.809999995</v>
      </c>
      <c r="BB24" s="188">
        <v>37526126.829999998</v>
      </c>
      <c r="BC24" s="188">
        <v>0</v>
      </c>
      <c r="BD24" s="188">
        <v>4595268.18</v>
      </c>
      <c r="BE24" s="188">
        <v>3972520.48</v>
      </c>
      <c r="BF24" s="188">
        <v>6185509.3099999996</v>
      </c>
      <c r="BG24" s="188">
        <v>0</v>
      </c>
      <c r="BH24" s="188">
        <v>121487.79</v>
      </c>
      <c r="BI24" s="188">
        <v>0</v>
      </c>
      <c r="BJ24" s="191">
        <f t="shared" si="6"/>
        <v>249419670.93000001</v>
      </c>
      <c r="BK24" s="191">
        <f t="shared" si="7"/>
        <v>-200197744.81</v>
      </c>
      <c r="BL24" s="191">
        <f>$BO$9+SUMPRODUCT($D$10:D24,$BK$10:BK24)</f>
        <v>-987385441.04690981</v>
      </c>
      <c r="BM24" s="190">
        <f t="shared" si="8"/>
        <v>4.79</v>
      </c>
      <c r="BN24" s="191">
        <f t="shared" si="13"/>
        <v>0</v>
      </c>
      <c r="BO24" s="192">
        <f t="shared" si="9"/>
        <v>0</v>
      </c>
      <c r="BP24" s="189">
        <f t="shared" si="14"/>
        <v>123905771.45468992</v>
      </c>
      <c r="BQ24" s="189">
        <f t="shared" si="15"/>
        <v>1796633686.0930037</v>
      </c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>
      <c r="A25" s="153">
        <f t="shared" si="10"/>
        <v>16</v>
      </c>
      <c r="B25" s="154">
        <f t="shared" si="10"/>
        <v>2037</v>
      </c>
      <c r="C25" s="29">
        <v>4.79</v>
      </c>
      <c r="D25" s="152">
        <f t="shared" si="16"/>
        <v>0.47303000000000001</v>
      </c>
      <c r="E25" s="188">
        <v>75855089.189999998</v>
      </c>
      <c r="F25" s="191">
        <f t="shared" si="11"/>
        <v>4996665.1100000003</v>
      </c>
      <c r="G25" s="188">
        <v>3627625.17</v>
      </c>
      <c r="H25" s="188">
        <v>1335871.83</v>
      </c>
      <c r="I25" s="188">
        <v>30112.679999999997</v>
      </c>
      <c r="J25" s="188">
        <v>3055.4300000000003</v>
      </c>
      <c r="K25" s="188">
        <v>78622.319999999992</v>
      </c>
      <c r="L25" s="188">
        <v>11726498.49</v>
      </c>
      <c r="M25" s="191">
        <f t="shared" si="12"/>
        <v>13066750.570590001</v>
      </c>
      <c r="N25" s="188">
        <v>5024296.0470588235</v>
      </c>
      <c r="O25" s="188">
        <v>6039671.4235294117</v>
      </c>
      <c r="P25" s="188">
        <v>0</v>
      </c>
      <c r="Q25" s="188">
        <v>718979.42941176472</v>
      </c>
      <c r="R25" s="188">
        <v>983041.4117647059</v>
      </c>
      <c r="S25" s="188">
        <v>300762.25882352941</v>
      </c>
      <c r="T25" s="188">
        <v>0</v>
      </c>
      <c r="U25" s="191">
        <f t="shared" si="0"/>
        <v>9146725.3994100001</v>
      </c>
      <c r="V25" s="188">
        <v>3517007.2329411763</v>
      </c>
      <c r="W25" s="188">
        <v>4227769.9964705883</v>
      </c>
      <c r="X25" s="188">
        <v>0</v>
      </c>
      <c r="Y25" s="188">
        <v>503285.60058823536</v>
      </c>
      <c r="Z25" s="188">
        <v>688128.98823529412</v>
      </c>
      <c r="AA25" s="188">
        <v>210533.58117647062</v>
      </c>
      <c r="AB25" s="188">
        <v>0</v>
      </c>
      <c r="AC25" s="191">
        <f t="shared" si="1"/>
        <v>0</v>
      </c>
      <c r="AD25" s="188">
        <v>0</v>
      </c>
      <c r="AE25" s="188">
        <v>0</v>
      </c>
      <c r="AF25" s="188">
        <v>0</v>
      </c>
      <c r="AG25" s="188">
        <v>0</v>
      </c>
      <c r="AH25" s="191">
        <f t="shared" si="2"/>
        <v>0</v>
      </c>
      <c r="AI25" s="188">
        <v>0</v>
      </c>
      <c r="AJ25" s="188">
        <v>0</v>
      </c>
      <c r="AK25" s="188">
        <v>0</v>
      </c>
      <c r="AL25" s="188">
        <v>0</v>
      </c>
      <c r="AM25" s="188">
        <v>0</v>
      </c>
      <c r="AN25" s="188">
        <v>8671304.4800000004</v>
      </c>
      <c r="AO25" s="188">
        <v>0</v>
      </c>
      <c r="AP25" s="188">
        <v>0</v>
      </c>
      <c r="AQ25" s="188">
        <v>0</v>
      </c>
      <c r="AR25" s="191">
        <f t="shared" si="3"/>
        <v>47686566.369999997</v>
      </c>
      <c r="AS25" s="191">
        <f t="shared" si="4"/>
        <v>146669991.18000001</v>
      </c>
      <c r="AT25" s="188">
        <v>97308659.190000013</v>
      </c>
      <c r="AU25" s="188">
        <v>35722996.469999999</v>
      </c>
      <c r="AV25" s="188">
        <v>1931677.34</v>
      </c>
      <c r="AW25" s="188">
        <v>3065414.7399999998</v>
      </c>
      <c r="AX25" s="188">
        <v>8552489.2699999996</v>
      </c>
      <c r="AY25" s="188">
        <v>88754.17</v>
      </c>
      <c r="AZ25" s="191">
        <f t="shared" si="5"/>
        <v>108523479.58</v>
      </c>
      <c r="BA25" s="188">
        <v>51741828.909999996</v>
      </c>
      <c r="BB25" s="188">
        <v>40492703.839999996</v>
      </c>
      <c r="BC25" s="188">
        <v>0</v>
      </c>
      <c r="BD25" s="188">
        <v>5085304.1899999995</v>
      </c>
      <c r="BE25" s="188">
        <v>4421971.62</v>
      </c>
      <c r="BF25" s="188">
        <v>6649492.4199999999</v>
      </c>
      <c r="BG25" s="188">
        <v>0</v>
      </c>
      <c r="BH25" s="188">
        <v>132178.6</v>
      </c>
      <c r="BI25" s="188">
        <v>0</v>
      </c>
      <c r="BJ25" s="191">
        <f t="shared" si="6"/>
        <v>255193470.75999999</v>
      </c>
      <c r="BK25" s="191">
        <f t="shared" si="7"/>
        <v>-207506904.38999999</v>
      </c>
      <c r="BL25" s="191">
        <f>$BO$9+SUMPRODUCT($D$10:D25,$BK$10:BK25)</f>
        <v>-1085542432.0305116</v>
      </c>
      <c r="BM25" s="190">
        <f t="shared" si="8"/>
        <v>4.79</v>
      </c>
      <c r="BN25" s="191">
        <f t="shared" si="13"/>
        <v>0</v>
      </c>
      <c r="BO25" s="192">
        <f t="shared" si="9"/>
        <v>0</v>
      </c>
      <c r="BP25" s="189">
        <f t="shared" si="14"/>
        <v>121043247.79056354</v>
      </c>
      <c r="BQ25" s="189">
        <f t="shared" si="15"/>
        <v>1876170340.7537348</v>
      </c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153">
        <f t="shared" si="10"/>
        <v>17</v>
      </c>
      <c r="B26" s="154">
        <f t="shared" si="10"/>
        <v>2038</v>
      </c>
      <c r="C26" s="29">
        <v>4.79</v>
      </c>
      <c r="D26" s="152">
        <f t="shared" si="16"/>
        <v>0.45140999999999998</v>
      </c>
      <c r="E26" s="188">
        <v>73251261.790000007</v>
      </c>
      <c r="F26" s="191">
        <f t="shared" si="11"/>
        <v>5067419.09</v>
      </c>
      <c r="G26" s="188">
        <v>3665349.2399999998</v>
      </c>
      <c r="H26" s="188">
        <v>1367313.99</v>
      </c>
      <c r="I26" s="188">
        <v>31554.079999999998</v>
      </c>
      <c r="J26" s="188">
        <v>3201.78</v>
      </c>
      <c r="K26" s="188">
        <v>74532.62999999999</v>
      </c>
      <c r="L26" s="188">
        <v>11513550.939999999</v>
      </c>
      <c r="M26" s="191">
        <f t="shared" si="12"/>
        <v>12346049.09412</v>
      </c>
      <c r="N26" s="188">
        <v>4698739.3764705881</v>
      </c>
      <c r="O26" s="188">
        <v>5714053.0470588235</v>
      </c>
      <c r="P26" s="188">
        <v>0</v>
      </c>
      <c r="Q26" s="188">
        <v>690703.87058823532</v>
      </c>
      <c r="R26" s="188">
        <v>952813.87058823532</v>
      </c>
      <c r="S26" s="188">
        <v>289738.92941176472</v>
      </c>
      <c r="T26" s="188">
        <v>0</v>
      </c>
      <c r="U26" s="191">
        <f t="shared" si="0"/>
        <v>8642234.3658799995</v>
      </c>
      <c r="V26" s="188">
        <v>3289117.5635294118</v>
      </c>
      <c r="W26" s="188">
        <v>3999837.1329411766</v>
      </c>
      <c r="X26" s="188">
        <v>0</v>
      </c>
      <c r="Y26" s="188">
        <v>483492.70941176475</v>
      </c>
      <c r="Z26" s="188">
        <v>666969.70941176475</v>
      </c>
      <c r="AA26" s="188">
        <v>202817.2505882353</v>
      </c>
      <c r="AB26" s="188">
        <v>0</v>
      </c>
      <c r="AC26" s="191">
        <f t="shared" si="1"/>
        <v>0</v>
      </c>
      <c r="AD26" s="188">
        <v>0</v>
      </c>
      <c r="AE26" s="188">
        <v>0</v>
      </c>
      <c r="AF26" s="188">
        <v>0</v>
      </c>
      <c r="AG26" s="188">
        <v>0</v>
      </c>
      <c r="AH26" s="191">
        <f t="shared" si="2"/>
        <v>0</v>
      </c>
      <c r="AI26" s="188">
        <v>0</v>
      </c>
      <c r="AJ26" s="188">
        <v>0</v>
      </c>
      <c r="AK26" s="188">
        <v>0</v>
      </c>
      <c r="AL26" s="188">
        <v>0</v>
      </c>
      <c r="AM26" s="188">
        <v>0</v>
      </c>
      <c r="AN26" s="188">
        <v>9213626.4700000007</v>
      </c>
      <c r="AO26" s="188">
        <v>0</v>
      </c>
      <c r="AP26" s="188">
        <v>0</v>
      </c>
      <c r="AQ26" s="188">
        <v>0</v>
      </c>
      <c r="AR26" s="191">
        <f t="shared" si="3"/>
        <v>46857412.590000004</v>
      </c>
      <c r="AS26" s="191">
        <f t="shared" si="4"/>
        <v>144012387.22999999</v>
      </c>
      <c r="AT26" s="188">
        <v>95002542.710000008</v>
      </c>
      <c r="AU26" s="188">
        <v>36134896.049999997</v>
      </c>
      <c r="AV26" s="188">
        <v>2024193.98</v>
      </c>
      <c r="AW26" s="188">
        <v>3123993.6399999997</v>
      </c>
      <c r="AX26" s="188">
        <v>7633756.3099999996</v>
      </c>
      <c r="AY26" s="188">
        <v>93004.54</v>
      </c>
      <c r="AZ26" s="191">
        <f t="shared" si="5"/>
        <v>115316363.67</v>
      </c>
      <c r="BA26" s="188">
        <v>55087806.419999994</v>
      </c>
      <c r="BB26" s="188">
        <v>42862449.649999999</v>
      </c>
      <c r="BC26" s="188">
        <v>0</v>
      </c>
      <c r="BD26" s="188">
        <v>5358600.24</v>
      </c>
      <c r="BE26" s="188">
        <v>4805538.3499999996</v>
      </c>
      <c r="BF26" s="188">
        <v>7055943.2000000002</v>
      </c>
      <c r="BG26" s="188">
        <v>0</v>
      </c>
      <c r="BH26" s="188">
        <v>146025.81</v>
      </c>
      <c r="BI26" s="188">
        <v>0</v>
      </c>
      <c r="BJ26" s="191">
        <f t="shared" si="6"/>
        <v>259328750.90000001</v>
      </c>
      <c r="BK26" s="191">
        <f t="shared" si="7"/>
        <v>-212471338.31</v>
      </c>
      <c r="BL26" s="191">
        <f>$BO$9+SUMPRODUCT($D$10:D26,$BK$10:BK26)</f>
        <v>-1181454118.8570287</v>
      </c>
      <c r="BM26" s="190">
        <f t="shared" si="8"/>
        <v>4.79</v>
      </c>
      <c r="BN26" s="191">
        <f t="shared" si="13"/>
        <v>0</v>
      </c>
      <c r="BO26" s="192">
        <f t="shared" si="9"/>
        <v>0</v>
      </c>
      <c r="BP26" s="189">
        <f t="shared" si="14"/>
        <v>117380101.45488358</v>
      </c>
      <c r="BQ26" s="189">
        <f t="shared" si="15"/>
        <v>1936771674.005579</v>
      </c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153">
        <f t="shared" ref="A27:B42" si="17">A26+1</f>
        <v>18</v>
      </c>
      <c r="B27" s="154">
        <f t="shared" si="17"/>
        <v>2039</v>
      </c>
      <c r="C27" s="29">
        <v>4.79</v>
      </c>
      <c r="D27" s="152">
        <f t="shared" si="16"/>
        <v>0.43078</v>
      </c>
      <c r="E27" s="188">
        <v>70298802.060000002</v>
      </c>
      <c r="F27" s="191">
        <f t="shared" si="11"/>
        <v>5051202.91</v>
      </c>
      <c r="G27" s="188">
        <v>3611696.11</v>
      </c>
      <c r="H27" s="188">
        <v>1403086.08</v>
      </c>
      <c r="I27" s="188">
        <v>33065.57</v>
      </c>
      <c r="J27" s="188">
        <v>3355.15</v>
      </c>
      <c r="K27" s="188">
        <v>72844.78</v>
      </c>
      <c r="L27" s="188">
        <v>11130886.560000001</v>
      </c>
      <c r="M27" s="191">
        <f t="shared" si="12"/>
        <v>11556966.152939999</v>
      </c>
      <c r="N27" s="188">
        <v>4199326.0764705883</v>
      </c>
      <c r="O27" s="188">
        <v>5490905.1235294109</v>
      </c>
      <c r="P27" s="188">
        <v>0</v>
      </c>
      <c r="Q27" s="188">
        <v>667372.78823529417</v>
      </c>
      <c r="R27" s="188">
        <v>919339.82352941181</v>
      </c>
      <c r="S27" s="188">
        <v>280022.34117647057</v>
      </c>
      <c r="T27" s="188">
        <v>0</v>
      </c>
      <c r="U27" s="191">
        <f t="shared" si="0"/>
        <v>8089876.3070599996</v>
      </c>
      <c r="V27" s="188">
        <v>2939528.2535294122</v>
      </c>
      <c r="W27" s="188">
        <v>3843633.5864705881</v>
      </c>
      <c r="X27" s="188">
        <v>0</v>
      </c>
      <c r="Y27" s="188">
        <v>467160.95176470594</v>
      </c>
      <c r="Z27" s="188">
        <v>643537.87647058826</v>
      </c>
      <c r="AA27" s="188">
        <v>196015.63882352941</v>
      </c>
      <c r="AB27" s="188">
        <v>0</v>
      </c>
      <c r="AC27" s="191">
        <f t="shared" si="1"/>
        <v>0</v>
      </c>
      <c r="AD27" s="188">
        <v>0</v>
      </c>
      <c r="AE27" s="188">
        <v>0</v>
      </c>
      <c r="AF27" s="188">
        <v>0</v>
      </c>
      <c r="AG27" s="188">
        <v>0</v>
      </c>
      <c r="AH27" s="191">
        <f t="shared" si="2"/>
        <v>0</v>
      </c>
      <c r="AI27" s="188">
        <v>0</v>
      </c>
      <c r="AJ27" s="188">
        <v>0</v>
      </c>
      <c r="AK27" s="188">
        <v>0</v>
      </c>
      <c r="AL27" s="188">
        <v>0</v>
      </c>
      <c r="AM27" s="188">
        <v>0</v>
      </c>
      <c r="AN27" s="188">
        <v>9878570.8300000001</v>
      </c>
      <c r="AO27" s="188">
        <v>0</v>
      </c>
      <c r="AP27" s="188">
        <v>0</v>
      </c>
      <c r="AQ27" s="188">
        <v>0</v>
      </c>
      <c r="AR27" s="191">
        <f t="shared" si="3"/>
        <v>45780347.539999999</v>
      </c>
      <c r="AS27" s="191">
        <f t="shared" si="4"/>
        <v>139199286.88</v>
      </c>
      <c r="AT27" s="188">
        <v>90006238.010000005</v>
      </c>
      <c r="AU27" s="188">
        <v>36829912.669999994</v>
      </c>
      <c r="AV27" s="188">
        <v>2121131.7399999998</v>
      </c>
      <c r="AW27" s="188">
        <v>2818947.4899999998</v>
      </c>
      <c r="AX27" s="188">
        <v>7359844.9699999997</v>
      </c>
      <c r="AY27" s="188">
        <v>63212</v>
      </c>
      <c r="AZ27" s="191">
        <f t="shared" si="5"/>
        <v>123641455.59999999</v>
      </c>
      <c r="BA27" s="188">
        <v>58895804.259999998</v>
      </c>
      <c r="BB27" s="188">
        <v>45575150.669999994</v>
      </c>
      <c r="BC27" s="188">
        <v>0</v>
      </c>
      <c r="BD27" s="188">
        <v>5972238.21</v>
      </c>
      <c r="BE27" s="188">
        <v>5481718.0899999999</v>
      </c>
      <c r="BF27" s="188">
        <v>7557225.0800000001</v>
      </c>
      <c r="BG27" s="188">
        <v>0</v>
      </c>
      <c r="BH27" s="188">
        <v>159319.29</v>
      </c>
      <c r="BI27" s="188">
        <v>0</v>
      </c>
      <c r="BJ27" s="191">
        <f t="shared" si="6"/>
        <v>262840742.47999999</v>
      </c>
      <c r="BK27" s="191">
        <f t="shared" si="7"/>
        <v>-217060394.94</v>
      </c>
      <c r="BL27" s="191">
        <f>$BO$9+SUMPRODUCT($D$10:D27,$BK$10:BK27)</f>
        <v>-1274959395.7892818</v>
      </c>
      <c r="BM27" s="190">
        <f t="shared" si="8"/>
        <v>4.79</v>
      </c>
      <c r="BN27" s="191">
        <f t="shared" si="13"/>
        <v>0</v>
      </c>
      <c r="BO27" s="192">
        <f t="shared" si="9"/>
        <v>0</v>
      </c>
      <c r="BP27" s="189">
        <f t="shared" si="14"/>
        <v>113577688.88669261</v>
      </c>
      <c r="BQ27" s="189">
        <f t="shared" si="15"/>
        <v>1987609555.5171208</v>
      </c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153">
        <f t="shared" si="17"/>
        <v>19</v>
      </c>
      <c r="B28" s="154">
        <f t="shared" si="17"/>
        <v>2040</v>
      </c>
      <c r="C28" s="29">
        <v>4.79</v>
      </c>
      <c r="D28" s="152">
        <f t="shared" si="16"/>
        <v>0.41109000000000001</v>
      </c>
      <c r="E28" s="188">
        <v>67686682.060000002</v>
      </c>
      <c r="F28" s="191">
        <f t="shared" si="11"/>
        <v>4882841.37</v>
      </c>
      <c r="G28" s="188">
        <v>3430470.07</v>
      </c>
      <c r="H28" s="188">
        <v>1414285.56</v>
      </c>
      <c r="I28" s="188">
        <v>34569.880000000005</v>
      </c>
      <c r="J28" s="188">
        <v>3515.86</v>
      </c>
      <c r="K28" s="188">
        <v>70085.989999999991</v>
      </c>
      <c r="L28" s="188">
        <v>10591556.4</v>
      </c>
      <c r="M28" s="191">
        <f t="shared" si="12"/>
        <v>10885668.258819999</v>
      </c>
      <c r="N28" s="188">
        <v>3730896.323529412</v>
      </c>
      <c r="O28" s="188">
        <v>5343540.4647058817</v>
      </c>
      <c r="P28" s="188">
        <v>0</v>
      </c>
      <c r="Q28" s="188">
        <v>650970.90588235296</v>
      </c>
      <c r="R28" s="188">
        <v>886050.42352941178</v>
      </c>
      <c r="S28" s="188">
        <v>274210.14117647061</v>
      </c>
      <c r="T28" s="188">
        <v>0</v>
      </c>
      <c r="U28" s="191">
        <f t="shared" si="0"/>
        <v>7619967.7811799999</v>
      </c>
      <c r="V28" s="188">
        <v>2611627.4264705884</v>
      </c>
      <c r="W28" s="188">
        <v>3740478.3252941174</v>
      </c>
      <c r="X28" s="188">
        <v>0</v>
      </c>
      <c r="Y28" s="188">
        <v>455679.63411764713</v>
      </c>
      <c r="Z28" s="188">
        <v>620235.29647058831</v>
      </c>
      <c r="AA28" s="188">
        <v>191947.09882352944</v>
      </c>
      <c r="AB28" s="188">
        <v>0</v>
      </c>
      <c r="AC28" s="191">
        <f t="shared" si="1"/>
        <v>0</v>
      </c>
      <c r="AD28" s="188">
        <v>0</v>
      </c>
      <c r="AE28" s="188">
        <v>0</v>
      </c>
      <c r="AF28" s="188">
        <v>0</v>
      </c>
      <c r="AG28" s="188">
        <v>0</v>
      </c>
      <c r="AH28" s="191">
        <f t="shared" si="2"/>
        <v>0</v>
      </c>
      <c r="AI28" s="188">
        <v>0</v>
      </c>
      <c r="AJ28" s="188">
        <v>0</v>
      </c>
      <c r="AK28" s="188">
        <v>0</v>
      </c>
      <c r="AL28" s="188">
        <v>0</v>
      </c>
      <c r="AM28" s="188">
        <v>0</v>
      </c>
      <c r="AN28" s="188">
        <v>10422173.449999999</v>
      </c>
      <c r="AO28" s="188">
        <v>0</v>
      </c>
      <c r="AP28" s="188">
        <v>0</v>
      </c>
      <c r="AQ28" s="188">
        <v>0</v>
      </c>
      <c r="AR28" s="191">
        <f t="shared" si="3"/>
        <v>44472293.25</v>
      </c>
      <c r="AS28" s="191">
        <f t="shared" si="4"/>
        <v>132440138.89</v>
      </c>
      <c r="AT28" s="188">
        <v>84378479.88000001</v>
      </c>
      <c r="AU28" s="188">
        <v>36718660.759999998</v>
      </c>
      <c r="AV28" s="188">
        <v>1715522.14</v>
      </c>
      <c r="AW28" s="188">
        <v>2646975.3499999996</v>
      </c>
      <c r="AX28" s="188">
        <v>6934821.3300000001</v>
      </c>
      <c r="AY28" s="188">
        <v>45679.43</v>
      </c>
      <c r="AZ28" s="191">
        <f t="shared" si="5"/>
        <v>130451077.89</v>
      </c>
      <c r="BA28" s="188">
        <v>61856186.409999996</v>
      </c>
      <c r="BB28" s="188">
        <v>48112500.129999995</v>
      </c>
      <c r="BC28" s="188">
        <v>0</v>
      </c>
      <c r="BD28" s="188">
        <v>6350404.5299999993</v>
      </c>
      <c r="BE28" s="188">
        <v>5994718.6699999999</v>
      </c>
      <c r="BF28" s="188">
        <v>7963355.9100000001</v>
      </c>
      <c r="BG28" s="188">
        <v>0</v>
      </c>
      <c r="BH28" s="188">
        <v>173912.24000000002</v>
      </c>
      <c r="BI28" s="188">
        <v>0</v>
      </c>
      <c r="BJ28" s="191">
        <f t="shared" si="6"/>
        <v>262891216.78</v>
      </c>
      <c r="BK28" s="191">
        <f t="shared" si="7"/>
        <v>-218418923.53</v>
      </c>
      <c r="BL28" s="191">
        <f>$BO$9+SUMPRODUCT($D$10:D28,$BK$10:BK28)</f>
        <v>-1364749231.0632296</v>
      </c>
      <c r="BM28" s="190">
        <f t="shared" si="8"/>
        <v>4.79</v>
      </c>
      <c r="BN28" s="191">
        <f t="shared" si="13"/>
        <v>0</v>
      </c>
      <c r="BO28" s="192">
        <f t="shared" si="9"/>
        <v>0</v>
      </c>
      <c r="BP28" s="189">
        <f t="shared" si="14"/>
        <v>108479324.17568469</v>
      </c>
      <c r="BQ28" s="189">
        <f t="shared" si="15"/>
        <v>2006867497.2501669</v>
      </c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153">
        <f t="shared" si="17"/>
        <v>20</v>
      </c>
      <c r="B29" s="154">
        <f t="shared" si="17"/>
        <v>2041</v>
      </c>
      <c r="C29" s="29">
        <v>4.79</v>
      </c>
      <c r="D29" s="152">
        <f t="shared" si="16"/>
        <v>0.39229999999999998</v>
      </c>
      <c r="E29" s="188">
        <v>64208293.039999999</v>
      </c>
      <c r="F29" s="191">
        <f t="shared" si="11"/>
        <v>4377076.6399999997</v>
      </c>
      <c r="G29" s="188">
        <v>2969782.4</v>
      </c>
      <c r="H29" s="188">
        <v>1367384.14</v>
      </c>
      <c r="I29" s="188">
        <v>36225.83</v>
      </c>
      <c r="J29" s="188">
        <v>3684.2700000000004</v>
      </c>
      <c r="K29" s="188">
        <v>56444.5</v>
      </c>
      <c r="L29" s="188">
        <v>9502565.6699999981</v>
      </c>
      <c r="M29" s="191">
        <f t="shared" si="12"/>
        <v>10065971.89412</v>
      </c>
      <c r="N29" s="188">
        <v>3201310.9235294117</v>
      </c>
      <c r="O29" s="188">
        <v>5129550.4764705887</v>
      </c>
      <c r="P29" s="188">
        <v>0</v>
      </c>
      <c r="Q29" s="188">
        <v>626707.92352941178</v>
      </c>
      <c r="R29" s="188">
        <v>844688.72352941183</v>
      </c>
      <c r="S29" s="188">
        <v>263713.84705882357</v>
      </c>
      <c r="T29" s="188">
        <v>0</v>
      </c>
      <c r="U29" s="191">
        <f t="shared" si="0"/>
        <v>7046180.3258800004</v>
      </c>
      <c r="V29" s="188">
        <v>2240917.6464705882</v>
      </c>
      <c r="W29" s="188">
        <v>3590685.3335294123</v>
      </c>
      <c r="X29" s="188">
        <v>0</v>
      </c>
      <c r="Y29" s="188">
        <v>438695.54647058825</v>
      </c>
      <c r="Z29" s="188">
        <v>591282.10647058836</v>
      </c>
      <c r="AA29" s="188">
        <v>184599.6929411765</v>
      </c>
      <c r="AB29" s="188">
        <v>0</v>
      </c>
      <c r="AC29" s="191">
        <f t="shared" si="1"/>
        <v>0</v>
      </c>
      <c r="AD29" s="188">
        <v>0</v>
      </c>
      <c r="AE29" s="188">
        <v>0</v>
      </c>
      <c r="AF29" s="188">
        <v>0</v>
      </c>
      <c r="AG29" s="188">
        <v>0</v>
      </c>
      <c r="AH29" s="191">
        <f t="shared" si="2"/>
        <v>0</v>
      </c>
      <c r="AI29" s="188">
        <v>0</v>
      </c>
      <c r="AJ29" s="188">
        <v>0</v>
      </c>
      <c r="AK29" s="188">
        <v>0</v>
      </c>
      <c r="AL29" s="188">
        <v>0</v>
      </c>
      <c r="AM29" s="188">
        <v>0</v>
      </c>
      <c r="AN29" s="188">
        <v>11049590.08</v>
      </c>
      <c r="AO29" s="188">
        <v>0</v>
      </c>
      <c r="AP29" s="188">
        <v>0</v>
      </c>
      <c r="AQ29" s="188">
        <v>0</v>
      </c>
      <c r="AR29" s="191">
        <f t="shared" si="3"/>
        <v>42097829.109999999</v>
      </c>
      <c r="AS29" s="191">
        <f t="shared" si="4"/>
        <v>118829940.78</v>
      </c>
      <c r="AT29" s="188">
        <v>72946817.359999999</v>
      </c>
      <c r="AU29" s="188">
        <v>35469644.210000001</v>
      </c>
      <c r="AV29" s="188">
        <v>1649269.5</v>
      </c>
      <c r="AW29" s="188">
        <v>2423051.42</v>
      </c>
      <c r="AX29" s="188">
        <v>6293291.7599999998</v>
      </c>
      <c r="AY29" s="188">
        <v>47866.53</v>
      </c>
      <c r="AZ29" s="191">
        <f t="shared" si="5"/>
        <v>138309267.47999999</v>
      </c>
      <c r="BA29" s="188">
        <v>63942339.82</v>
      </c>
      <c r="BB29" s="188">
        <v>52104549.669999994</v>
      </c>
      <c r="BC29" s="188">
        <v>0</v>
      </c>
      <c r="BD29" s="188">
        <v>6929144.0999999996</v>
      </c>
      <c r="BE29" s="188">
        <v>6722181.5299999993</v>
      </c>
      <c r="BF29" s="188">
        <v>8421665.2899999991</v>
      </c>
      <c r="BG29" s="188">
        <v>0</v>
      </c>
      <c r="BH29" s="188">
        <v>189387.07</v>
      </c>
      <c r="BI29" s="188">
        <v>0</v>
      </c>
      <c r="BJ29" s="191">
        <f t="shared" si="6"/>
        <v>257139208.25999999</v>
      </c>
      <c r="BK29" s="191">
        <f t="shared" si="7"/>
        <v>-215041379.15000001</v>
      </c>
      <c r="BL29" s="191">
        <f>$BO$9+SUMPRODUCT($D$10:D29,$BK$10:BK29)</f>
        <v>-1449109964.1037745</v>
      </c>
      <c r="BM29" s="190">
        <f t="shared" si="8"/>
        <v>4.79</v>
      </c>
      <c r="BN29" s="191">
        <f t="shared" si="13"/>
        <v>0</v>
      </c>
      <c r="BO29" s="192">
        <f t="shared" si="9"/>
        <v>0</v>
      </c>
      <c r="BP29" s="189">
        <f t="shared" si="14"/>
        <v>101406847.80271833</v>
      </c>
      <c r="BQ29" s="189">
        <f t="shared" si="15"/>
        <v>1977433532.1530073</v>
      </c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153">
        <f t="shared" si="17"/>
        <v>21</v>
      </c>
      <c r="B30" s="154">
        <f t="shared" si="17"/>
        <v>2042</v>
      </c>
      <c r="C30" s="29">
        <v>4.79</v>
      </c>
      <c r="D30" s="152">
        <f t="shared" si="16"/>
        <v>0.37436999999999998</v>
      </c>
      <c r="E30" s="188">
        <v>56551049.380000003</v>
      </c>
      <c r="F30" s="191">
        <f t="shared" si="11"/>
        <v>4058565.41</v>
      </c>
      <c r="G30" s="188">
        <v>2718977.42</v>
      </c>
      <c r="H30" s="188">
        <v>1303370.47</v>
      </c>
      <c r="I30" s="188">
        <v>32356.769999999997</v>
      </c>
      <c r="J30" s="188">
        <v>3860.75</v>
      </c>
      <c r="K30" s="188">
        <v>54838.130000000005</v>
      </c>
      <c r="L30" s="188">
        <v>8637407.8200000003</v>
      </c>
      <c r="M30" s="191">
        <f t="shared" si="12"/>
        <v>8471743.9647100009</v>
      </c>
      <c r="N30" s="188">
        <v>2854131.2647058819</v>
      </c>
      <c r="O30" s="188">
        <v>4085619.7117647058</v>
      </c>
      <c r="P30" s="188">
        <v>0</v>
      </c>
      <c r="Q30" s="188">
        <v>553258.63529411773</v>
      </c>
      <c r="R30" s="188">
        <v>750362.4235294119</v>
      </c>
      <c r="S30" s="188">
        <v>228371.92941176472</v>
      </c>
      <c r="T30" s="188">
        <v>0</v>
      </c>
      <c r="U30" s="191">
        <f t="shared" si="0"/>
        <v>5930220.7752900003</v>
      </c>
      <c r="V30" s="188">
        <v>1997891.8852941175</v>
      </c>
      <c r="W30" s="188">
        <v>2859933.7982352944</v>
      </c>
      <c r="X30" s="188">
        <v>0</v>
      </c>
      <c r="Y30" s="188">
        <v>387281.04470588244</v>
      </c>
      <c r="Z30" s="188">
        <v>525253.69647058833</v>
      </c>
      <c r="AA30" s="188">
        <v>159860.35058823531</v>
      </c>
      <c r="AB30" s="188">
        <v>0</v>
      </c>
      <c r="AC30" s="191">
        <f t="shared" si="1"/>
        <v>0</v>
      </c>
      <c r="AD30" s="188">
        <v>0</v>
      </c>
      <c r="AE30" s="188">
        <v>0</v>
      </c>
      <c r="AF30" s="188">
        <v>0</v>
      </c>
      <c r="AG30" s="188">
        <v>0</v>
      </c>
      <c r="AH30" s="191">
        <f t="shared" si="2"/>
        <v>0</v>
      </c>
      <c r="AI30" s="188">
        <v>0</v>
      </c>
      <c r="AJ30" s="188">
        <v>0</v>
      </c>
      <c r="AK30" s="188">
        <v>0</v>
      </c>
      <c r="AL30" s="188">
        <v>0</v>
      </c>
      <c r="AM30" s="188">
        <v>0</v>
      </c>
      <c r="AN30" s="188">
        <v>11290741.970000001</v>
      </c>
      <c r="AO30" s="188">
        <v>0</v>
      </c>
      <c r="AP30" s="188">
        <v>0</v>
      </c>
      <c r="AQ30" s="188">
        <v>0</v>
      </c>
      <c r="AR30" s="191">
        <f t="shared" si="3"/>
        <v>38443518.07</v>
      </c>
      <c r="AS30" s="191">
        <f t="shared" si="4"/>
        <v>108017760.09</v>
      </c>
      <c r="AT30" s="188">
        <v>64534590.939999998</v>
      </c>
      <c r="AU30" s="188">
        <v>33644504.899999999</v>
      </c>
      <c r="AV30" s="188">
        <v>1412954.1</v>
      </c>
      <c r="AW30" s="188">
        <v>2207810.4099999997</v>
      </c>
      <c r="AX30" s="188">
        <v>6167740.3099999996</v>
      </c>
      <c r="AY30" s="188">
        <v>50159.43</v>
      </c>
      <c r="AZ30" s="191">
        <f t="shared" si="5"/>
        <v>141337951.5</v>
      </c>
      <c r="BA30" s="188">
        <v>64150891.100000001</v>
      </c>
      <c r="BB30" s="188">
        <v>54696893.850000001</v>
      </c>
      <c r="BC30" s="188">
        <v>0</v>
      </c>
      <c r="BD30" s="188">
        <v>6850712.5199999996</v>
      </c>
      <c r="BE30" s="188">
        <v>6861115.79</v>
      </c>
      <c r="BF30" s="188">
        <v>8574663.3100000005</v>
      </c>
      <c r="BG30" s="188">
        <v>0</v>
      </c>
      <c r="BH30" s="188">
        <v>203674.93000000002</v>
      </c>
      <c r="BI30" s="188">
        <v>0</v>
      </c>
      <c r="BJ30" s="191">
        <f t="shared" si="6"/>
        <v>249355711.59</v>
      </c>
      <c r="BK30" s="191">
        <f t="shared" si="7"/>
        <v>-210912193.52000001</v>
      </c>
      <c r="BL30" s="191">
        <f>$BO$9+SUMPRODUCT($D$10:D30,$BK$10:BK30)</f>
        <v>-1528069161.9918571</v>
      </c>
      <c r="BM30" s="190">
        <f t="shared" si="8"/>
        <v>4.79</v>
      </c>
      <c r="BN30" s="191">
        <f t="shared" si="13"/>
        <v>0</v>
      </c>
      <c r="BO30" s="192">
        <f t="shared" si="9"/>
        <v>0</v>
      </c>
      <c r="BP30" s="189">
        <f t="shared" si="14"/>
        <v>93904439.783389241</v>
      </c>
      <c r="BQ30" s="189">
        <f t="shared" si="15"/>
        <v>1925041015.5594795</v>
      </c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153">
        <f t="shared" si="17"/>
        <v>22</v>
      </c>
      <c r="B31" s="154">
        <f t="shared" si="17"/>
        <v>2043</v>
      </c>
      <c r="C31" s="29">
        <v>4.79</v>
      </c>
      <c r="D31" s="152">
        <f t="shared" si="16"/>
        <v>0.35726000000000002</v>
      </c>
      <c r="E31" s="188">
        <v>52815533.5</v>
      </c>
      <c r="F31" s="191">
        <f t="shared" si="11"/>
        <v>3870834.98</v>
      </c>
      <c r="G31" s="188">
        <v>2510786.0499999998</v>
      </c>
      <c r="H31" s="188">
        <v>1323006.8500000001</v>
      </c>
      <c r="I31" s="188">
        <v>32996.400000000001</v>
      </c>
      <c r="J31" s="188">
        <v>4045.6800000000003</v>
      </c>
      <c r="K31" s="188">
        <v>57463.97</v>
      </c>
      <c r="L31" s="188">
        <v>8035990.1599999992</v>
      </c>
      <c r="M31" s="191">
        <f t="shared" si="12"/>
        <v>7699688.6117599998</v>
      </c>
      <c r="N31" s="188">
        <v>2439325.6470588236</v>
      </c>
      <c r="O31" s="188">
        <v>3822635.594117647</v>
      </c>
      <c r="P31" s="188">
        <v>0</v>
      </c>
      <c r="Q31" s="188">
        <v>518390.42941176472</v>
      </c>
      <c r="R31" s="188">
        <v>704963.46470588236</v>
      </c>
      <c r="S31" s="188">
        <v>214373.47647058827</v>
      </c>
      <c r="T31" s="188">
        <v>0</v>
      </c>
      <c r="U31" s="191">
        <f t="shared" si="0"/>
        <v>5389782.0282399999</v>
      </c>
      <c r="V31" s="188">
        <v>1707527.9529411765</v>
      </c>
      <c r="W31" s="188">
        <v>2675844.9158823532</v>
      </c>
      <c r="X31" s="188">
        <v>0</v>
      </c>
      <c r="Y31" s="188">
        <v>362873.30058823532</v>
      </c>
      <c r="Z31" s="188">
        <v>493474.42529411765</v>
      </c>
      <c r="AA31" s="188">
        <v>150061.43352941179</v>
      </c>
      <c r="AB31" s="188">
        <v>0</v>
      </c>
      <c r="AC31" s="191">
        <f t="shared" si="1"/>
        <v>0</v>
      </c>
      <c r="AD31" s="188">
        <v>0</v>
      </c>
      <c r="AE31" s="188">
        <v>0</v>
      </c>
      <c r="AF31" s="188">
        <v>0</v>
      </c>
      <c r="AG31" s="188">
        <v>0</v>
      </c>
      <c r="AH31" s="191">
        <f t="shared" si="2"/>
        <v>0</v>
      </c>
      <c r="AI31" s="188">
        <v>0</v>
      </c>
      <c r="AJ31" s="188">
        <v>0</v>
      </c>
      <c r="AK31" s="188">
        <v>0</v>
      </c>
      <c r="AL31" s="188">
        <v>0</v>
      </c>
      <c r="AM31" s="188">
        <v>0</v>
      </c>
      <c r="AN31" s="188">
        <v>11749361.209999999</v>
      </c>
      <c r="AO31" s="188">
        <v>0</v>
      </c>
      <c r="AP31" s="188">
        <v>0</v>
      </c>
      <c r="AQ31" s="188">
        <v>0</v>
      </c>
      <c r="AR31" s="191">
        <f t="shared" si="3"/>
        <v>36803120.960000001</v>
      </c>
      <c r="AS31" s="191">
        <f t="shared" si="4"/>
        <v>100490622.16</v>
      </c>
      <c r="AT31" s="188">
        <v>58074419.890000001</v>
      </c>
      <c r="AU31" s="188">
        <v>33006652.170000002</v>
      </c>
      <c r="AV31" s="188">
        <v>1207959.81</v>
      </c>
      <c r="AW31" s="188">
        <v>2287510.4899999998</v>
      </c>
      <c r="AX31" s="188">
        <v>5873342.0699999994</v>
      </c>
      <c r="AY31" s="188">
        <v>40737.730000000003</v>
      </c>
      <c r="AZ31" s="191">
        <f t="shared" si="5"/>
        <v>147073602.47999999</v>
      </c>
      <c r="BA31" s="188">
        <v>65228096.879999995</v>
      </c>
      <c r="BB31" s="188">
        <v>58307393.280000001</v>
      </c>
      <c r="BC31" s="188">
        <v>0</v>
      </c>
      <c r="BD31" s="188">
        <v>7153704.5999999996</v>
      </c>
      <c r="BE31" s="188">
        <v>7285985.1200000001</v>
      </c>
      <c r="BF31" s="188">
        <v>8891834.6799999997</v>
      </c>
      <c r="BG31" s="188">
        <v>0</v>
      </c>
      <c r="BH31" s="188">
        <v>206587.92</v>
      </c>
      <c r="BI31" s="188">
        <v>0</v>
      </c>
      <c r="BJ31" s="191">
        <f t="shared" si="6"/>
        <v>247564224.63999999</v>
      </c>
      <c r="BK31" s="191">
        <f t="shared" si="7"/>
        <v>-210761103.68000001</v>
      </c>
      <c r="BL31" s="191">
        <f>$BO$9+SUMPRODUCT($D$10:D31,$BK$10:BK31)</f>
        <v>-1603365673.8925738</v>
      </c>
      <c r="BM31" s="190">
        <f t="shared" si="8"/>
        <v>4.79</v>
      </c>
      <c r="BN31" s="191">
        <f t="shared" si="13"/>
        <v>0</v>
      </c>
      <c r="BO31" s="192">
        <f t="shared" si="9"/>
        <v>0</v>
      </c>
      <c r="BP31" s="189">
        <f t="shared" si="14"/>
        <v>89027912.37240918</v>
      </c>
      <c r="BQ31" s="189">
        <f t="shared" si="15"/>
        <v>1914100116.0067973</v>
      </c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153">
        <f t="shared" si="17"/>
        <v>23</v>
      </c>
      <c r="B32" s="154">
        <f t="shared" si="17"/>
        <v>2044</v>
      </c>
      <c r="C32" s="29">
        <v>4.79</v>
      </c>
      <c r="D32" s="152">
        <f t="shared" si="16"/>
        <v>0.34093000000000001</v>
      </c>
      <c r="E32" s="188">
        <v>46008584.240000002</v>
      </c>
      <c r="F32" s="191">
        <f t="shared" si="11"/>
        <v>2928200.96</v>
      </c>
      <c r="G32" s="188">
        <v>1729815.21</v>
      </c>
      <c r="H32" s="188">
        <v>1179633.6300000001</v>
      </c>
      <c r="I32" s="188">
        <v>14512.66</v>
      </c>
      <c r="J32" s="188">
        <v>4239.46</v>
      </c>
      <c r="K32" s="188">
        <v>49063.91</v>
      </c>
      <c r="L32" s="188">
        <v>6151521.6699999999</v>
      </c>
      <c r="M32" s="191">
        <f t="shared" si="12"/>
        <v>6441201.7941199997</v>
      </c>
      <c r="N32" s="188">
        <v>2197683.905882353</v>
      </c>
      <c r="O32" s="188">
        <v>2979442.7</v>
      </c>
      <c r="P32" s="188">
        <v>0</v>
      </c>
      <c r="Q32" s="188">
        <v>455748.35294117645</v>
      </c>
      <c r="R32" s="188">
        <v>627044.9117647059</v>
      </c>
      <c r="S32" s="188">
        <v>181281.92352941178</v>
      </c>
      <c r="T32" s="188">
        <v>0</v>
      </c>
      <c r="U32" s="191">
        <f t="shared" si="0"/>
        <v>4508841.2558800001</v>
      </c>
      <c r="V32" s="188">
        <v>1538378.7341176472</v>
      </c>
      <c r="W32" s="188">
        <v>2085609.8900000001</v>
      </c>
      <c r="X32" s="188">
        <v>0</v>
      </c>
      <c r="Y32" s="188">
        <v>319023.84705882357</v>
      </c>
      <c r="Z32" s="188">
        <v>438931.43823529419</v>
      </c>
      <c r="AA32" s="188">
        <v>126897.34647058825</v>
      </c>
      <c r="AB32" s="188">
        <v>0</v>
      </c>
      <c r="AC32" s="191">
        <f t="shared" si="1"/>
        <v>0</v>
      </c>
      <c r="AD32" s="188">
        <v>0</v>
      </c>
      <c r="AE32" s="188">
        <v>0</v>
      </c>
      <c r="AF32" s="188">
        <v>0</v>
      </c>
      <c r="AG32" s="188">
        <v>0</v>
      </c>
      <c r="AH32" s="191">
        <f t="shared" si="2"/>
        <v>0</v>
      </c>
      <c r="AI32" s="188">
        <v>0</v>
      </c>
      <c r="AJ32" s="188">
        <v>0</v>
      </c>
      <c r="AK32" s="188">
        <v>0</v>
      </c>
      <c r="AL32" s="188">
        <v>0</v>
      </c>
      <c r="AM32" s="188">
        <v>0</v>
      </c>
      <c r="AN32" s="188">
        <v>11905413.48</v>
      </c>
      <c r="AO32" s="188">
        <v>0</v>
      </c>
      <c r="AP32" s="188">
        <v>0</v>
      </c>
      <c r="AQ32" s="188">
        <v>0</v>
      </c>
      <c r="AR32" s="191">
        <f t="shared" si="3"/>
        <v>31984243.07</v>
      </c>
      <c r="AS32" s="191">
        <f t="shared" si="4"/>
        <v>76936707.430000007</v>
      </c>
      <c r="AT32" s="188">
        <v>40251979.659999996</v>
      </c>
      <c r="AU32" s="188">
        <v>28735538.950000003</v>
      </c>
      <c r="AV32" s="188">
        <v>861717.58</v>
      </c>
      <c r="AW32" s="188">
        <v>2186199.0199999996</v>
      </c>
      <c r="AX32" s="188">
        <v>4858583.0599999996</v>
      </c>
      <c r="AY32" s="188">
        <v>42689.16</v>
      </c>
      <c r="AZ32" s="191">
        <f t="shared" si="5"/>
        <v>149026542.91999999</v>
      </c>
      <c r="BA32" s="188">
        <v>64049789.100000001</v>
      </c>
      <c r="BB32" s="188">
        <v>61097562.899999999</v>
      </c>
      <c r="BC32" s="188">
        <v>0</v>
      </c>
      <c r="BD32" s="188">
        <v>7129227.3700000001</v>
      </c>
      <c r="BE32" s="188">
        <v>7560176.1399999997</v>
      </c>
      <c r="BF32" s="188">
        <v>8980916.4900000002</v>
      </c>
      <c r="BG32" s="188">
        <v>0</v>
      </c>
      <c r="BH32" s="188">
        <v>208870.92</v>
      </c>
      <c r="BI32" s="188">
        <v>0</v>
      </c>
      <c r="BJ32" s="191">
        <f t="shared" si="6"/>
        <v>225963250.34999999</v>
      </c>
      <c r="BK32" s="191">
        <f t="shared" si="7"/>
        <v>-193979007.28</v>
      </c>
      <c r="BL32" s="191">
        <f>$BO$9+SUMPRODUCT($D$10:D32,$BK$10:BK32)</f>
        <v>-1669498936.8445442</v>
      </c>
      <c r="BM32" s="190">
        <f t="shared" si="8"/>
        <v>4.79</v>
      </c>
      <c r="BN32" s="191">
        <f t="shared" si="13"/>
        <v>0</v>
      </c>
      <c r="BO32" s="192">
        <f t="shared" si="9"/>
        <v>0</v>
      </c>
      <c r="BP32" s="189">
        <f t="shared" si="14"/>
        <v>77747528.762901589</v>
      </c>
      <c r="BQ32" s="189">
        <f t="shared" si="15"/>
        <v>1749319397.1652858</v>
      </c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153">
        <f t="shared" si="17"/>
        <v>24</v>
      </c>
      <c r="B33" s="154">
        <f t="shared" si="17"/>
        <v>2045</v>
      </c>
      <c r="C33" s="29">
        <v>4.79</v>
      </c>
      <c r="D33" s="152">
        <f t="shared" si="16"/>
        <v>0.32534999999999997</v>
      </c>
      <c r="E33" s="188">
        <v>36751843.700000003</v>
      </c>
      <c r="F33" s="191">
        <f t="shared" si="11"/>
        <v>2587121.61</v>
      </c>
      <c r="G33" s="188">
        <v>1459460.46</v>
      </c>
      <c r="H33" s="188">
        <v>1108010.76</v>
      </c>
      <c r="I33" s="188">
        <v>15207.86</v>
      </c>
      <c r="J33" s="188">
        <v>4442.5300000000007</v>
      </c>
      <c r="K33" s="188">
        <v>26002.739999999998</v>
      </c>
      <c r="L33" s="188">
        <v>5324311.3499999996</v>
      </c>
      <c r="M33" s="191">
        <f t="shared" si="12"/>
        <v>5145258.1176500004</v>
      </c>
      <c r="N33" s="188">
        <v>1885993.1882352941</v>
      </c>
      <c r="O33" s="188">
        <v>2182692.1941176471</v>
      </c>
      <c r="P33" s="188">
        <v>0</v>
      </c>
      <c r="Q33" s="188">
        <v>387957.15294117649</v>
      </c>
      <c r="R33" s="188">
        <v>541995.34705882357</v>
      </c>
      <c r="S33" s="188">
        <v>146620.23529411768</v>
      </c>
      <c r="T33" s="188">
        <v>0</v>
      </c>
      <c r="U33" s="191">
        <f t="shared" si="0"/>
        <v>3601680.6823499999</v>
      </c>
      <c r="V33" s="188">
        <v>1320195.2317647059</v>
      </c>
      <c r="W33" s="188">
        <v>1527884.5358823531</v>
      </c>
      <c r="X33" s="188">
        <v>0</v>
      </c>
      <c r="Y33" s="188">
        <v>271570.00705882354</v>
      </c>
      <c r="Z33" s="188">
        <v>379396.74294117652</v>
      </c>
      <c r="AA33" s="188">
        <v>102634.16470588237</v>
      </c>
      <c r="AB33" s="188">
        <v>0</v>
      </c>
      <c r="AC33" s="191">
        <f t="shared" si="1"/>
        <v>0</v>
      </c>
      <c r="AD33" s="188">
        <v>0</v>
      </c>
      <c r="AE33" s="188">
        <v>0</v>
      </c>
      <c r="AF33" s="188">
        <v>0</v>
      </c>
      <c r="AG33" s="188">
        <v>0</v>
      </c>
      <c r="AH33" s="191">
        <f t="shared" si="2"/>
        <v>0</v>
      </c>
      <c r="AI33" s="188">
        <v>0</v>
      </c>
      <c r="AJ33" s="188">
        <v>0</v>
      </c>
      <c r="AK33" s="188">
        <v>0</v>
      </c>
      <c r="AL33" s="188">
        <v>0</v>
      </c>
      <c r="AM33" s="188">
        <v>0</v>
      </c>
      <c r="AN33" s="188">
        <v>12183741.199999999</v>
      </c>
      <c r="AO33" s="188">
        <v>0</v>
      </c>
      <c r="AP33" s="188">
        <v>0</v>
      </c>
      <c r="AQ33" s="188">
        <v>0</v>
      </c>
      <c r="AR33" s="191">
        <f t="shared" si="3"/>
        <v>28868115.699999999</v>
      </c>
      <c r="AS33" s="191">
        <f t="shared" si="4"/>
        <v>66598615.810000002</v>
      </c>
      <c r="AT33" s="188">
        <v>32446004.84</v>
      </c>
      <c r="AU33" s="188">
        <v>27047451.760000002</v>
      </c>
      <c r="AV33" s="188">
        <v>789098.88</v>
      </c>
      <c r="AW33" s="188">
        <v>1951088.54</v>
      </c>
      <c r="AX33" s="188">
        <v>4320238.72</v>
      </c>
      <c r="AY33" s="188">
        <v>44733.07</v>
      </c>
      <c r="AZ33" s="191">
        <f t="shared" si="5"/>
        <v>152521485.88</v>
      </c>
      <c r="BA33" s="188">
        <v>62192763.449999996</v>
      </c>
      <c r="BB33" s="188">
        <v>65289926.909999996</v>
      </c>
      <c r="BC33" s="188">
        <v>0</v>
      </c>
      <c r="BD33" s="188">
        <v>7615189.1799999997</v>
      </c>
      <c r="BE33" s="188">
        <v>8088200.9299999997</v>
      </c>
      <c r="BF33" s="188">
        <v>9110685.0299999993</v>
      </c>
      <c r="BG33" s="188">
        <v>0</v>
      </c>
      <c r="BH33" s="188">
        <v>224720.38</v>
      </c>
      <c r="BI33" s="188">
        <v>0</v>
      </c>
      <c r="BJ33" s="191">
        <f t="shared" si="6"/>
        <v>219120101.69</v>
      </c>
      <c r="BK33" s="191">
        <f t="shared" si="7"/>
        <v>-190251985.99000001</v>
      </c>
      <c r="BL33" s="191">
        <f>$BO$9+SUMPRODUCT($D$10:D33,$BK$10:BK33)</f>
        <v>-1731397420.4863906</v>
      </c>
      <c r="BM33" s="190">
        <f t="shared" si="8"/>
        <v>4.79</v>
      </c>
      <c r="BN33" s="191">
        <f t="shared" si="13"/>
        <v>0</v>
      </c>
      <c r="BO33" s="192">
        <f t="shared" si="9"/>
        <v>0</v>
      </c>
      <c r="BP33" s="189">
        <f t="shared" si="14"/>
        <v>72022307.651710734</v>
      </c>
      <c r="BQ33" s="189">
        <f t="shared" si="15"/>
        <v>1692524229.8152022</v>
      </c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153">
        <f t="shared" si="17"/>
        <v>25</v>
      </c>
      <c r="B34" s="154">
        <f t="shared" si="17"/>
        <v>2046</v>
      </c>
      <c r="C34" s="29">
        <v>4.79</v>
      </c>
      <c r="D34" s="152">
        <f t="shared" si="16"/>
        <v>0.31047999999999998</v>
      </c>
      <c r="E34" s="188">
        <v>27058913.739999998</v>
      </c>
      <c r="F34" s="191">
        <f t="shared" si="11"/>
        <v>2264857.02</v>
      </c>
      <c r="G34" s="188">
        <v>1182477.8800000001</v>
      </c>
      <c r="H34" s="188">
        <v>1061787.44</v>
      </c>
      <c r="I34" s="188">
        <v>15936.37</v>
      </c>
      <c r="J34" s="188">
        <v>4655.33</v>
      </c>
      <c r="K34" s="188">
        <v>27248.37</v>
      </c>
      <c r="L34" s="188">
        <v>4658161.1499999994</v>
      </c>
      <c r="M34" s="191">
        <f t="shared" si="12"/>
        <v>3788247.9235299998</v>
      </c>
      <c r="N34" s="188">
        <v>1636821.4529411765</v>
      </c>
      <c r="O34" s="188">
        <v>1318554.4588235293</v>
      </c>
      <c r="P34" s="188">
        <v>0</v>
      </c>
      <c r="Q34" s="188">
        <v>291148.62941176473</v>
      </c>
      <c r="R34" s="188">
        <v>436259.5294117647</v>
      </c>
      <c r="S34" s="188">
        <v>105463.85294117649</v>
      </c>
      <c r="T34" s="188">
        <v>0</v>
      </c>
      <c r="U34" s="191">
        <f t="shared" si="0"/>
        <v>2651773.5464699999</v>
      </c>
      <c r="V34" s="188">
        <v>1145775.0170588235</v>
      </c>
      <c r="W34" s="188">
        <v>922988.12117647054</v>
      </c>
      <c r="X34" s="188">
        <v>0</v>
      </c>
      <c r="Y34" s="188">
        <v>203804.04058823531</v>
      </c>
      <c r="Z34" s="188">
        <v>305381.67058823531</v>
      </c>
      <c r="AA34" s="188">
        <v>73824.697058823542</v>
      </c>
      <c r="AB34" s="188">
        <v>0</v>
      </c>
      <c r="AC34" s="191">
        <f t="shared" si="1"/>
        <v>0</v>
      </c>
      <c r="AD34" s="188">
        <v>0</v>
      </c>
      <c r="AE34" s="188">
        <v>0</v>
      </c>
      <c r="AF34" s="188">
        <v>0</v>
      </c>
      <c r="AG34" s="188">
        <v>0</v>
      </c>
      <c r="AH34" s="191">
        <f t="shared" si="2"/>
        <v>0</v>
      </c>
      <c r="AI34" s="188">
        <v>0</v>
      </c>
      <c r="AJ34" s="188">
        <v>0</v>
      </c>
      <c r="AK34" s="188">
        <v>0</v>
      </c>
      <c r="AL34" s="188">
        <v>0</v>
      </c>
      <c r="AM34" s="188">
        <v>0</v>
      </c>
      <c r="AN34" s="188">
        <v>12845569.59</v>
      </c>
      <c r="AO34" s="188">
        <v>0</v>
      </c>
      <c r="AP34" s="188">
        <v>0</v>
      </c>
      <c r="AQ34" s="188">
        <v>0</v>
      </c>
      <c r="AR34" s="191">
        <f t="shared" si="3"/>
        <v>26235857.600000001</v>
      </c>
      <c r="AS34" s="191">
        <f t="shared" si="4"/>
        <v>58264172.719999999</v>
      </c>
      <c r="AT34" s="188">
        <v>26255171.780000001</v>
      </c>
      <c r="AU34" s="188">
        <v>25345723.240000002</v>
      </c>
      <c r="AV34" s="188">
        <v>695383.23</v>
      </c>
      <c r="AW34" s="188">
        <v>1858629.44</v>
      </c>
      <c r="AX34" s="188">
        <v>4072107.5399999996</v>
      </c>
      <c r="AY34" s="188">
        <v>37157.490000000005</v>
      </c>
      <c r="AZ34" s="191">
        <f t="shared" si="5"/>
        <v>160808732.49000001</v>
      </c>
      <c r="BA34" s="188">
        <v>63767823.799999997</v>
      </c>
      <c r="BB34" s="188">
        <v>69229521.350000009</v>
      </c>
      <c r="BC34" s="188">
        <v>0</v>
      </c>
      <c r="BD34" s="188">
        <v>8656528.4700000007</v>
      </c>
      <c r="BE34" s="188">
        <v>9335724.5</v>
      </c>
      <c r="BF34" s="188">
        <v>9580025.1999999993</v>
      </c>
      <c r="BG34" s="188">
        <v>0</v>
      </c>
      <c r="BH34" s="188">
        <v>239109.17</v>
      </c>
      <c r="BI34" s="188">
        <v>0</v>
      </c>
      <c r="BJ34" s="191">
        <f t="shared" si="6"/>
        <v>219072905.21000001</v>
      </c>
      <c r="BK34" s="191">
        <f t="shared" si="7"/>
        <v>-192837047.61000001</v>
      </c>
      <c r="BL34" s="191">
        <f>$BO$9+SUMPRODUCT($D$10:D34,$BK$10:BK34)</f>
        <v>-1791269467.0283434</v>
      </c>
      <c r="BM34" s="190">
        <f t="shared" si="8"/>
        <v>4.79</v>
      </c>
      <c r="BN34" s="191">
        <f t="shared" si="13"/>
        <v>0</v>
      </c>
      <c r="BO34" s="192">
        <f t="shared" si="9"/>
        <v>0</v>
      </c>
      <c r="BP34" s="189">
        <f t="shared" si="14"/>
        <v>68815387.596290886</v>
      </c>
      <c r="BQ34" s="189">
        <f t="shared" si="15"/>
        <v>1685976996.1091268</v>
      </c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153">
        <f t="shared" si="17"/>
        <v>26</v>
      </c>
      <c r="B35" s="154">
        <f t="shared" si="17"/>
        <v>2047</v>
      </c>
      <c r="C35" s="29">
        <v>4.79</v>
      </c>
      <c r="D35" s="152">
        <f t="shared" si="16"/>
        <v>0.29629</v>
      </c>
      <c r="E35" s="188">
        <v>21153644.16</v>
      </c>
      <c r="F35" s="191">
        <f t="shared" si="11"/>
        <v>1819834.4</v>
      </c>
      <c r="G35" s="188">
        <v>792825.61</v>
      </c>
      <c r="H35" s="188">
        <v>1009310.21</v>
      </c>
      <c r="I35" s="188">
        <v>12820.26</v>
      </c>
      <c r="J35" s="188">
        <v>4878.3200000000006</v>
      </c>
      <c r="K35" s="188">
        <v>28553.66</v>
      </c>
      <c r="L35" s="188">
        <v>3892391.35</v>
      </c>
      <c r="M35" s="191">
        <f t="shared" si="12"/>
        <v>2961510.1823499999</v>
      </c>
      <c r="N35" s="188">
        <v>1496564.0529411763</v>
      </c>
      <c r="O35" s="188">
        <v>792637.53529411776</v>
      </c>
      <c r="P35" s="188">
        <v>0</v>
      </c>
      <c r="Q35" s="188">
        <v>233292.42352941178</v>
      </c>
      <c r="R35" s="188">
        <v>356031</v>
      </c>
      <c r="S35" s="188">
        <v>82985.170588235298</v>
      </c>
      <c r="T35" s="188">
        <v>0</v>
      </c>
      <c r="U35" s="191">
        <f t="shared" si="0"/>
        <v>2073057.1276499999</v>
      </c>
      <c r="V35" s="188">
        <v>1047594.8370588234</v>
      </c>
      <c r="W35" s="188">
        <v>554846.27470588242</v>
      </c>
      <c r="X35" s="188">
        <v>0</v>
      </c>
      <c r="Y35" s="188">
        <v>163304.69647058824</v>
      </c>
      <c r="Z35" s="188">
        <v>249221.7</v>
      </c>
      <c r="AA35" s="188">
        <v>58089.619411764717</v>
      </c>
      <c r="AB35" s="188">
        <v>0</v>
      </c>
      <c r="AC35" s="191">
        <f t="shared" si="1"/>
        <v>0</v>
      </c>
      <c r="AD35" s="188">
        <v>0</v>
      </c>
      <c r="AE35" s="188">
        <v>0</v>
      </c>
      <c r="AF35" s="188">
        <v>0</v>
      </c>
      <c r="AG35" s="188">
        <v>0</v>
      </c>
      <c r="AH35" s="191">
        <f t="shared" si="2"/>
        <v>0</v>
      </c>
      <c r="AI35" s="188">
        <v>0</v>
      </c>
      <c r="AJ35" s="188">
        <v>0</v>
      </c>
      <c r="AK35" s="188">
        <v>0</v>
      </c>
      <c r="AL35" s="188">
        <v>0</v>
      </c>
      <c r="AM35" s="188">
        <v>0</v>
      </c>
      <c r="AN35" s="188">
        <v>13041585.609999999</v>
      </c>
      <c r="AO35" s="188">
        <v>0</v>
      </c>
      <c r="AP35" s="188">
        <v>0</v>
      </c>
      <c r="AQ35" s="188">
        <v>0</v>
      </c>
      <c r="AR35" s="191">
        <f t="shared" si="3"/>
        <v>23816932.329999998</v>
      </c>
      <c r="AS35" s="191">
        <f t="shared" si="4"/>
        <v>48684406.890000001</v>
      </c>
      <c r="AT35" s="188">
        <v>18420322.680000003</v>
      </c>
      <c r="AU35" s="188">
        <v>23957000.290000003</v>
      </c>
      <c r="AV35" s="188">
        <v>532755.1</v>
      </c>
      <c r="AW35" s="188">
        <v>1778612.99</v>
      </c>
      <c r="AX35" s="188">
        <v>3966195.75</v>
      </c>
      <c r="AY35" s="188">
        <v>29520.079999999998</v>
      </c>
      <c r="AZ35" s="191">
        <f t="shared" si="5"/>
        <v>163255458.16</v>
      </c>
      <c r="BA35" s="188">
        <v>63500937.519999996</v>
      </c>
      <c r="BB35" s="188">
        <v>71267234.850000009</v>
      </c>
      <c r="BC35" s="188">
        <v>0</v>
      </c>
      <c r="BD35" s="188">
        <v>8841704.1099999994</v>
      </c>
      <c r="BE35" s="188">
        <v>9719378.5999999996</v>
      </c>
      <c r="BF35" s="188">
        <v>9690560.0499999989</v>
      </c>
      <c r="BG35" s="188">
        <v>0</v>
      </c>
      <c r="BH35" s="188">
        <v>235643.03</v>
      </c>
      <c r="BI35" s="188">
        <v>0</v>
      </c>
      <c r="BJ35" s="191">
        <f t="shared" si="6"/>
        <v>211939865.05000001</v>
      </c>
      <c r="BK35" s="191">
        <f t="shared" si="7"/>
        <v>-188122932.72</v>
      </c>
      <c r="BL35" s="191">
        <f>$BO$9+SUMPRODUCT($D$10:D35,$BK$10:BK35)</f>
        <v>-1847008410.7639523</v>
      </c>
      <c r="BM35" s="190">
        <f t="shared" si="8"/>
        <v>4.79</v>
      </c>
      <c r="BN35" s="191">
        <f t="shared" si="13"/>
        <v>0</v>
      </c>
      <c r="BO35" s="192">
        <f t="shared" si="9"/>
        <v>0</v>
      </c>
      <c r="BP35" s="189">
        <f t="shared" si="14"/>
        <v>63644828.114170305</v>
      </c>
      <c r="BQ35" s="189">
        <f t="shared" si="15"/>
        <v>1622943116.9113429</v>
      </c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153">
        <f t="shared" si="17"/>
        <v>27</v>
      </c>
      <c r="B36" s="154">
        <f t="shared" si="17"/>
        <v>2048</v>
      </c>
      <c r="C36" s="29">
        <v>4.79</v>
      </c>
      <c r="D36" s="152">
        <f t="shared" si="16"/>
        <v>0.28275</v>
      </c>
      <c r="E36" s="188">
        <v>17278507.440000001</v>
      </c>
      <c r="F36" s="191">
        <f t="shared" si="11"/>
        <v>1544703.86</v>
      </c>
      <c r="G36" s="188">
        <v>565083.47</v>
      </c>
      <c r="H36" s="188">
        <v>961074</v>
      </c>
      <c r="I36" s="188">
        <v>13434.4</v>
      </c>
      <c r="J36" s="188">
        <v>5111.99</v>
      </c>
      <c r="K36" s="188">
        <v>29920.469999999998</v>
      </c>
      <c r="L36" s="188">
        <v>3261591.36</v>
      </c>
      <c r="M36" s="191">
        <f t="shared" si="12"/>
        <v>2418991.0411800002</v>
      </c>
      <c r="N36" s="188">
        <v>1376100.4235294117</v>
      </c>
      <c r="O36" s="188">
        <v>475219.55294117646</v>
      </c>
      <c r="P36" s="188">
        <v>0</v>
      </c>
      <c r="Q36" s="188">
        <v>194681.3823529412</v>
      </c>
      <c r="R36" s="188">
        <v>306180.8529411765</v>
      </c>
      <c r="S36" s="188">
        <v>66808.829411764702</v>
      </c>
      <c r="T36" s="188">
        <v>0</v>
      </c>
      <c r="U36" s="191">
        <f t="shared" si="0"/>
        <v>1693293.7288200001</v>
      </c>
      <c r="V36" s="188">
        <v>963270.29647058819</v>
      </c>
      <c r="W36" s="188">
        <v>332653.68705882353</v>
      </c>
      <c r="X36" s="188">
        <v>0</v>
      </c>
      <c r="Y36" s="188">
        <v>136276.96764705886</v>
      </c>
      <c r="Z36" s="188">
        <v>214326.59705882357</v>
      </c>
      <c r="AA36" s="188">
        <v>46766.180588235293</v>
      </c>
      <c r="AB36" s="188">
        <v>0</v>
      </c>
      <c r="AC36" s="191">
        <f t="shared" si="1"/>
        <v>0</v>
      </c>
      <c r="AD36" s="188">
        <v>0</v>
      </c>
      <c r="AE36" s="188">
        <v>0</v>
      </c>
      <c r="AF36" s="188">
        <v>0</v>
      </c>
      <c r="AG36" s="188">
        <v>0</v>
      </c>
      <c r="AH36" s="191">
        <f t="shared" si="2"/>
        <v>0</v>
      </c>
      <c r="AI36" s="188">
        <v>0</v>
      </c>
      <c r="AJ36" s="188">
        <v>0</v>
      </c>
      <c r="AK36" s="188">
        <v>0</v>
      </c>
      <c r="AL36" s="188">
        <v>0</v>
      </c>
      <c r="AM36" s="188">
        <v>0</v>
      </c>
      <c r="AN36" s="188">
        <v>12403963.390000001</v>
      </c>
      <c r="AO36" s="188">
        <v>0</v>
      </c>
      <c r="AP36" s="188">
        <v>0</v>
      </c>
      <c r="AQ36" s="188">
        <v>0</v>
      </c>
      <c r="AR36" s="191">
        <f t="shared" si="3"/>
        <v>21352463.850000001</v>
      </c>
      <c r="AS36" s="191">
        <f t="shared" si="4"/>
        <v>40787908.310000002</v>
      </c>
      <c r="AT36" s="188">
        <v>13597773.9</v>
      </c>
      <c r="AU36" s="188">
        <v>21587925.360000003</v>
      </c>
      <c r="AV36" s="188">
        <v>419641.99</v>
      </c>
      <c r="AW36" s="188">
        <v>1662085.89</v>
      </c>
      <c r="AX36" s="188">
        <v>3502468.8299999996</v>
      </c>
      <c r="AY36" s="188">
        <v>18012.34</v>
      </c>
      <c r="AZ36" s="191">
        <f t="shared" si="5"/>
        <v>155284200.44</v>
      </c>
      <c r="BA36" s="188">
        <v>58402268.25</v>
      </c>
      <c r="BB36" s="188">
        <v>71414530.980000004</v>
      </c>
      <c r="BC36" s="188">
        <v>0</v>
      </c>
      <c r="BD36" s="188">
        <v>7326501.46</v>
      </c>
      <c r="BE36" s="188">
        <v>8675897.8300000001</v>
      </c>
      <c r="BF36" s="188">
        <v>9230342.8100000005</v>
      </c>
      <c r="BG36" s="188">
        <v>0</v>
      </c>
      <c r="BH36" s="188">
        <v>234659.11000000002</v>
      </c>
      <c r="BI36" s="188">
        <v>0</v>
      </c>
      <c r="BJ36" s="191">
        <f t="shared" si="6"/>
        <v>196072108.75</v>
      </c>
      <c r="BK36" s="191">
        <f t="shared" si="7"/>
        <v>-174719644.90000001</v>
      </c>
      <c r="BL36" s="191">
        <f>$BO$9+SUMPRODUCT($D$10:D36,$BK$10:BK36)</f>
        <v>-1896410390.3594272</v>
      </c>
      <c r="BM36" s="190">
        <f t="shared" si="8"/>
        <v>4.79</v>
      </c>
      <c r="BN36" s="191">
        <f t="shared" si="13"/>
        <v>0</v>
      </c>
      <c r="BO36" s="192">
        <f t="shared" si="9"/>
        <v>0</v>
      </c>
      <c r="BP36" s="189">
        <f t="shared" si="14"/>
        <v>56226435.524450622</v>
      </c>
      <c r="BQ36" s="189">
        <f t="shared" si="15"/>
        <v>1490000541.3979416</v>
      </c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153">
        <f t="shared" si="17"/>
        <v>28</v>
      </c>
      <c r="B37" s="154">
        <f t="shared" si="17"/>
        <v>2049</v>
      </c>
      <c r="C37" s="29">
        <v>4.79</v>
      </c>
      <c r="D37" s="152">
        <f t="shared" si="16"/>
        <v>0.26983000000000001</v>
      </c>
      <c r="E37" s="188">
        <v>13493043.279999999</v>
      </c>
      <c r="F37" s="191">
        <f t="shared" si="11"/>
        <v>789698.75</v>
      </c>
      <c r="G37" s="188">
        <v>123788.81999999999</v>
      </c>
      <c r="H37" s="188">
        <v>651831.97</v>
      </c>
      <c r="I37" s="188">
        <v>14077.960000000001</v>
      </c>
      <c r="J37" s="188">
        <v>0</v>
      </c>
      <c r="K37" s="188">
        <v>15006.19</v>
      </c>
      <c r="L37" s="188">
        <v>1636029.45</v>
      </c>
      <c r="M37" s="191">
        <f t="shared" si="12"/>
        <v>1889026.0588199999</v>
      </c>
      <c r="N37" s="188">
        <v>1165743.5705882353</v>
      </c>
      <c r="O37" s="188">
        <v>254577.05882352943</v>
      </c>
      <c r="P37" s="188">
        <v>0</v>
      </c>
      <c r="Q37" s="188">
        <v>162500.11764705883</v>
      </c>
      <c r="R37" s="188">
        <v>253404.85294117648</v>
      </c>
      <c r="S37" s="188">
        <v>52800.458823529414</v>
      </c>
      <c r="T37" s="188">
        <v>0</v>
      </c>
      <c r="U37" s="191">
        <f t="shared" si="0"/>
        <v>1322318.2411799999</v>
      </c>
      <c r="V37" s="188">
        <v>816020.49941176479</v>
      </c>
      <c r="W37" s="188">
        <v>178203.9411764706</v>
      </c>
      <c r="X37" s="188">
        <v>0</v>
      </c>
      <c r="Y37" s="188">
        <v>113750.08235294119</v>
      </c>
      <c r="Z37" s="188">
        <v>177383.39705882355</v>
      </c>
      <c r="AA37" s="188">
        <v>36960.321176470592</v>
      </c>
      <c r="AB37" s="188">
        <v>0</v>
      </c>
      <c r="AC37" s="191">
        <f t="shared" si="1"/>
        <v>0</v>
      </c>
      <c r="AD37" s="188">
        <v>0</v>
      </c>
      <c r="AE37" s="188">
        <v>0</v>
      </c>
      <c r="AF37" s="188">
        <v>0</v>
      </c>
      <c r="AG37" s="188">
        <v>0</v>
      </c>
      <c r="AH37" s="191">
        <f t="shared" si="2"/>
        <v>0</v>
      </c>
      <c r="AI37" s="188">
        <v>0</v>
      </c>
      <c r="AJ37" s="188">
        <v>0</v>
      </c>
      <c r="AK37" s="188">
        <v>0</v>
      </c>
      <c r="AL37" s="188">
        <v>0</v>
      </c>
      <c r="AM37" s="188">
        <v>0</v>
      </c>
      <c r="AN37" s="188">
        <v>12657297.310000001</v>
      </c>
      <c r="AO37" s="188">
        <v>0</v>
      </c>
      <c r="AP37" s="188">
        <v>0</v>
      </c>
      <c r="AQ37" s="188">
        <v>0</v>
      </c>
      <c r="AR37" s="191">
        <f t="shared" si="3"/>
        <v>18309376</v>
      </c>
      <c r="AS37" s="191">
        <f t="shared" si="4"/>
        <v>20462757.800000001</v>
      </c>
      <c r="AT37" s="188">
        <v>3138082.0199999996</v>
      </c>
      <c r="AU37" s="188">
        <v>13480982.99</v>
      </c>
      <c r="AV37" s="188">
        <v>439735.61</v>
      </c>
      <c r="AW37" s="188">
        <v>978444.43</v>
      </c>
      <c r="AX37" s="188">
        <v>2413117.9099999997</v>
      </c>
      <c r="AY37" s="188">
        <v>12394.84</v>
      </c>
      <c r="AZ37" s="191">
        <f t="shared" si="5"/>
        <v>158453112.03999999</v>
      </c>
      <c r="BA37" s="188">
        <v>58491717.399999999</v>
      </c>
      <c r="BB37" s="188">
        <v>73684261.520000011</v>
      </c>
      <c r="BC37" s="188">
        <v>0</v>
      </c>
      <c r="BD37" s="188">
        <v>7508202.3499999996</v>
      </c>
      <c r="BE37" s="188">
        <v>9125652.9499999993</v>
      </c>
      <c r="BF37" s="188">
        <v>9406383.1099999994</v>
      </c>
      <c r="BG37" s="188">
        <v>0</v>
      </c>
      <c r="BH37" s="188">
        <v>236894.71000000002</v>
      </c>
      <c r="BI37" s="188">
        <v>0</v>
      </c>
      <c r="BJ37" s="191">
        <f t="shared" si="6"/>
        <v>178915869.84</v>
      </c>
      <c r="BK37" s="191">
        <f t="shared" si="7"/>
        <v>-160606493.84</v>
      </c>
      <c r="BL37" s="191">
        <f>$BO$9+SUMPRODUCT($D$10:D37,$BK$10:BK37)</f>
        <v>-1939746840.5922744</v>
      </c>
      <c r="BM37" s="190">
        <f t="shared" si="8"/>
        <v>4.79</v>
      </c>
      <c r="BN37" s="191">
        <f t="shared" si="13"/>
        <v>0</v>
      </c>
      <c r="BO37" s="192">
        <f t="shared" si="9"/>
        <v>0</v>
      </c>
      <c r="BP37" s="189">
        <f t="shared" si="14"/>
        <v>49127413.21812322</v>
      </c>
      <c r="BQ37" s="189">
        <f t="shared" si="15"/>
        <v>1351003863.4983885</v>
      </c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153">
        <f t="shared" si="17"/>
        <v>29</v>
      </c>
      <c r="B38" s="154">
        <f t="shared" si="17"/>
        <v>2050</v>
      </c>
      <c r="C38" s="29">
        <v>4.79</v>
      </c>
      <c r="D38" s="152">
        <f t="shared" si="16"/>
        <v>0.25750000000000001</v>
      </c>
      <c r="E38" s="188">
        <v>10206818.4</v>
      </c>
      <c r="F38" s="191">
        <f t="shared" si="11"/>
        <v>614385.62</v>
      </c>
      <c r="G38" s="188">
        <v>66432.739999999991</v>
      </c>
      <c r="H38" s="188">
        <v>547952.88</v>
      </c>
      <c r="I38" s="188">
        <v>0</v>
      </c>
      <c r="J38" s="188">
        <v>0</v>
      </c>
      <c r="K38" s="188">
        <v>15725.08</v>
      </c>
      <c r="L38" s="188">
        <v>1274171.19</v>
      </c>
      <c r="M38" s="191">
        <f t="shared" si="12"/>
        <v>1428954.57647</v>
      </c>
      <c r="N38" s="188">
        <v>922167.15882352937</v>
      </c>
      <c r="O38" s="188">
        <v>136730.14705882352</v>
      </c>
      <c r="P38" s="188">
        <v>0</v>
      </c>
      <c r="Q38" s="188">
        <v>127786.68823529412</v>
      </c>
      <c r="R38" s="188">
        <v>202335.96470588236</v>
      </c>
      <c r="S38" s="188">
        <v>39934.617647058818</v>
      </c>
      <c r="T38" s="188">
        <v>0</v>
      </c>
      <c r="U38" s="191">
        <f t="shared" si="0"/>
        <v>1000268.2035300001</v>
      </c>
      <c r="V38" s="188">
        <v>645517.01117647067</v>
      </c>
      <c r="W38" s="188">
        <v>95711.102941176476</v>
      </c>
      <c r="X38" s="188">
        <v>0</v>
      </c>
      <c r="Y38" s="188">
        <v>89450.681764705892</v>
      </c>
      <c r="Z38" s="188">
        <v>141635.17529411765</v>
      </c>
      <c r="AA38" s="188">
        <v>27954.232352941177</v>
      </c>
      <c r="AB38" s="188">
        <v>0</v>
      </c>
      <c r="AC38" s="191">
        <f t="shared" si="1"/>
        <v>0</v>
      </c>
      <c r="AD38" s="188">
        <v>0</v>
      </c>
      <c r="AE38" s="188">
        <v>0</v>
      </c>
      <c r="AF38" s="188">
        <v>0</v>
      </c>
      <c r="AG38" s="188">
        <v>0</v>
      </c>
      <c r="AH38" s="191">
        <f t="shared" si="2"/>
        <v>0</v>
      </c>
      <c r="AI38" s="188">
        <v>0</v>
      </c>
      <c r="AJ38" s="188">
        <v>0</v>
      </c>
      <c r="AK38" s="188">
        <v>0</v>
      </c>
      <c r="AL38" s="188">
        <v>0</v>
      </c>
      <c r="AM38" s="188">
        <v>0</v>
      </c>
      <c r="AN38" s="188">
        <v>12541645.98</v>
      </c>
      <c r="AO38" s="188">
        <v>0</v>
      </c>
      <c r="AP38" s="188">
        <v>0</v>
      </c>
      <c r="AQ38" s="188">
        <v>0</v>
      </c>
      <c r="AR38" s="191">
        <f t="shared" si="3"/>
        <v>16875150.649999999</v>
      </c>
      <c r="AS38" s="191">
        <f t="shared" si="4"/>
        <v>15940122.42</v>
      </c>
      <c r="AT38" s="188">
        <v>1551868.67</v>
      </c>
      <c r="AU38" s="188">
        <v>11065116.970000001</v>
      </c>
      <c r="AV38" s="188">
        <v>210900.61000000002</v>
      </c>
      <c r="AW38" s="188">
        <v>895429.32000000007</v>
      </c>
      <c r="AX38" s="188">
        <v>2203819.25</v>
      </c>
      <c r="AY38" s="188">
        <v>12987.6</v>
      </c>
      <c r="AZ38" s="191">
        <f t="shared" si="5"/>
        <v>157009781.62</v>
      </c>
      <c r="BA38" s="188">
        <v>56759355.719999999</v>
      </c>
      <c r="BB38" s="188">
        <v>74963443.140000001</v>
      </c>
      <c r="BC38" s="188">
        <v>0</v>
      </c>
      <c r="BD38" s="188">
        <v>6945515.1399999997</v>
      </c>
      <c r="BE38" s="188">
        <v>8754020</v>
      </c>
      <c r="BF38" s="188">
        <v>9348235.2300000004</v>
      </c>
      <c r="BG38" s="188">
        <v>0</v>
      </c>
      <c r="BH38" s="188">
        <v>239212.39</v>
      </c>
      <c r="BI38" s="188">
        <v>0</v>
      </c>
      <c r="BJ38" s="191">
        <f t="shared" si="6"/>
        <v>172949904.03999999</v>
      </c>
      <c r="BK38" s="191">
        <f t="shared" si="7"/>
        <v>-156074753.38999999</v>
      </c>
      <c r="BL38" s="191">
        <f>$BO$9+SUMPRODUCT($D$10:D38,$BK$10:BK38)</f>
        <v>-1979936089.5901992</v>
      </c>
      <c r="BM38" s="190">
        <f t="shared" si="8"/>
        <v>4.79</v>
      </c>
      <c r="BN38" s="191">
        <f t="shared" si="13"/>
        <v>0</v>
      </c>
      <c r="BO38" s="192">
        <f t="shared" si="9"/>
        <v>0</v>
      </c>
      <c r="BP38" s="189">
        <f t="shared" si="14"/>
        <v>45354806.888811171</v>
      </c>
      <c r="BQ38" s="189">
        <f t="shared" si="15"/>
        <v>1292611996.3311183</v>
      </c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153">
        <f t="shared" si="17"/>
        <v>30</v>
      </c>
      <c r="B39" s="154">
        <f t="shared" si="17"/>
        <v>2051</v>
      </c>
      <c r="C39" s="29">
        <v>4.79</v>
      </c>
      <c r="D39" s="152">
        <f t="shared" si="16"/>
        <v>0.24573</v>
      </c>
      <c r="E39" s="188">
        <v>6984266.4699999997</v>
      </c>
      <c r="F39" s="191">
        <f t="shared" si="11"/>
        <v>390905</v>
      </c>
      <c r="G39" s="188">
        <v>40802.76</v>
      </c>
      <c r="H39" s="188">
        <v>350102.24</v>
      </c>
      <c r="I39" s="188">
        <v>0</v>
      </c>
      <c r="J39" s="188">
        <v>0</v>
      </c>
      <c r="K39" s="188">
        <v>16478.41</v>
      </c>
      <c r="L39" s="188">
        <v>923766.15999999992</v>
      </c>
      <c r="M39" s="191">
        <f t="shared" si="12"/>
        <v>977797.30588</v>
      </c>
      <c r="N39" s="188">
        <v>675920.75294117653</v>
      </c>
      <c r="O39" s="188">
        <v>26156.982352941181</v>
      </c>
      <c r="P39" s="188">
        <v>0</v>
      </c>
      <c r="Q39" s="188">
        <v>95690.3</v>
      </c>
      <c r="R39" s="188">
        <v>153419.27058823532</v>
      </c>
      <c r="S39" s="188">
        <v>26610</v>
      </c>
      <c r="T39" s="188">
        <v>0</v>
      </c>
      <c r="U39" s="191">
        <f t="shared" si="0"/>
        <v>684458.11412000004</v>
      </c>
      <c r="V39" s="188">
        <v>473144.52705882356</v>
      </c>
      <c r="W39" s="188">
        <v>18309.887647058826</v>
      </c>
      <c r="X39" s="188">
        <v>0</v>
      </c>
      <c r="Y39" s="188">
        <v>66983.210000000006</v>
      </c>
      <c r="Z39" s="188">
        <v>107393.48941176472</v>
      </c>
      <c r="AA39" s="188">
        <v>18627</v>
      </c>
      <c r="AB39" s="188">
        <v>0</v>
      </c>
      <c r="AC39" s="191">
        <f t="shared" si="1"/>
        <v>0</v>
      </c>
      <c r="AD39" s="188">
        <v>0</v>
      </c>
      <c r="AE39" s="188">
        <v>0</v>
      </c>
      <c r="AF39" s="188">
        <v>0</v>
      </c>
      <c r="AG39" s="188">
        <v>0</v>
      </c>
      <c r="AH39" s="191">
        <f t="shared" si="2"/>
        <v>0</v>
      </c>
      <c r="AI39" s="188">
        <v>0</v>
      </c>
      <c r="AJ39" s="188">
        <v>0</v>
      </c>
      <c r="AK39" s="188">
        <v>0</v>
      </c>
      <c r="AL39" s="188">
        <v>0</v>
      </c>
      <c r="AM39" s="188">
        <v>0</v>
      </c>
      <c r="AN39" s="188">
        <v>12517505.060000001</v>
      </c>
      <c r="AO39" s="188">
        <v>0</v>
      </c>
      <c r="AP39" s="188">
        <v>0</v>
      </c>
      <c r="AQ39" s="188">
        <v>0</v>
      </c>
      <c r="AR39" s="191">
        <f t="shared" si="3"/>
        <v>15510910.050000001</v>
      </c>
      <c r="AS39" s="191">
        <f t="shared" si="4"/>
        <v>11547081.880000001</v>
      </c>
      <c r="AT39" s="188">
        <v>915172.38</v>
      </c>
      <c r="AU39" s="188">
        <v>7665941.6299999999</v>
      </c>
      <c r="AV39" s="188">
        <v>221002.99000000002</v>
      </c>
      <c r="AW39" s="188">
        <v>840348.1</v>
      </c>
      <c r="AX39" s="188">
        <v>1904616.78</v>
      </c>
      <c r="AY39" s="188">
        <v>0</v>
      </c>
      <c r="AZ39" s="191">
        <f t="shared" si="5"/>
        <v>156701656.33000001</v>
      </c>
      <c r="BA39" s="188">
        <v>55734099.129999995</v>
      </c>
      <c r="BB39" s="188">
        <v>75274834.730000004</v>
      </c>
      <c r="BC39" s="188">
        <v>0</v>
      </c>
      <c r="BD39" s="188">
        <v>7063098.0599999996</v>
      </c>
      <c r="BE39" s="188">
        <v>9093448.8599999994</v>
      </c>
      <c r="BF39" s="188">
        <v>9303330.9700000007</v>
      </c>
      <c r="BG39" s="188">
        <v>0</v>
      </c>
      <c r="BH39" s="188">
        <v>232844.58000000002</v>
      </c>
      <c r="BI39" s="188">
        <v>0</v>
      </c>
      <c r="BJ39" s="191">
        <f t="shared" si="6"/>
        <v>168248738.21000001</v>
      </c>
      <c r="BK39" s="191">
        <f t="shared" si="7"/>
        <v>-152737828.16</v>
      </c>
      <c r="BL39" s="191">
        <f>$BO$9+SUMPRODUCT($D$10:D39,$BK$10:BK39)</f>
        <v>-2017468356.103956</v>
      </c>
      <c r="BM39" s="190">
        <f t="shared" si="8"/>
        <v>4.79</v>
      </c>
      <c r="BN39" s="191">
        <f t="shared" si="13"/>
        <v>0</v>
      </c>
      <c r="BO39" s="192">
        <f t="shared" si="9"/>
        <v>0</v>
      </c>
      <c r="BP39" s="189">
        <f t="shared" si="14"/>
        <v>42160278.481437154</v>
      </c>
      <c r="BQ39" s="189">
        <f t="shared" si="15"/>
        <v>1243728215.2023962</v>
      </c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153">
        <f t="shared" si="17"/>
        <v>31</v>
      </c>
      <c r="B40" s="154">
        <f t="shared" si="17"/>
        <v>2052</v>
      </c>
      <c r="C40" s="29">
        <v>4.79</v>
      </c>
      <c r="D40" s="152">
        <f t="shared" si="16"/>
        <v>0.23449999999999999</v>
      </c>
      <c r="E40" s="188">
        <v>5132550.8</v>
      </c>
      <c r="F40" s="191">
        <f t="shared" si="11"/>
        <v>304681.71999999997</v>
      </c>
      <c r="G40" s="188">
        <v>15544.03</v>
      </c>
      <c r="H40" s="188">
        <v>289137.69</v>
      </c>
      <c r="I40" s="188">
        <v>0</v>
      </c>
      <c r="J40" s="188">
        <v>0</v>
      </c>
      <c r="K40" s="188">
        <v>17267.82</v>
      </c>
      <c r="L40" s="188">
        <v>721027.9</v>
      </c>
      <c r="M40" s="191">
        <f t="shared" si="12"/>
        <v>718557.11176</v>
      </c>
      <c r="N40" s="188">
        <v>478731.24117647059</v>
      </c>
      <c r="O40" s="188">
        <v>24157.452941176474</v>
      </c>
      <c r="P40" s="188">
        <v>0</v>
      </c>
      <c r="Q40" s="188">
        <v>73871.311764705883</v>
      </c>
      <c r="R40" s="188">
        <v>122263.65294117649</v>
      </c>
      <c r="S40" s="188">
        <v>19533.452941176474</v>
      </c>
      <c r="T40" s="188">
        <v>0</v>
      </c>
      <c r="U40" s="191">
        <f t="shared" si="0"/>
        <v>502989.97824000003</v>
      </c>
      <c r="V40" s="188">
        <v>335111.86882352945</v>
      </c>
      <c r="W40" s="188">
        <v>16910.217058823535</v>
      </c>
      <c r="X40" s="188">
        <v>0</v>
      </c>
      <c r="Y40" s="188">
        <v>51709.918235294121</v>
      </c>
      <c r="Z40" s="188">
        <v>85584.557058823542</v>
      </c>
      <c r="AA40" s="188">
        <v>13673.417058823532</v>
      </c>
      <c r="AB40" s="188">
        <v>0</v>
      </c>
      <c r="AC40" s="191">
        <f t="shared" si="1"/>
        <v>0</v>
      </c>
      <c r="AD40" s="188">
        <v>0</v>
      </c>
      <c r="AE40" s="188">
        <v>0</v>
      </c>
      <c r="AF40" s="188">
        <v>0</v>
      </c>
      <c r="AG40" s="188">
        <v>0</v>
      </c>
      <c r="AH40" s="191">
        <f t="shared" si="2"/>
        <v>0</v>
      </c>
      <c r="AI40" s="188">
        <v>0</v>
      </c>
      <c r="AJ40" s="188">
        <v>0</v>
      </c>
      <c r="AK40" s="188">
        <v>0</v>
      </c>
      <c r="AL40" s="188">
        <v>0</v>
      </c>
      <c r="AM40" s="188">
        <v>0</v>
      </c>
      <c r="AN40" s="188">
        <v>12348934.84</v>
      </c>
      <c r="AO40" s="188">
        <v>0</v>
      </c>
      <c r="AP40" s="188">
        <v>0</v>
      </c>
      <c r="AQ40" s="188">
        <v>0</v>
      </c>
      <c r="AR40" s="191">
        <f t="shared" si="3"/>
        <v>14613459.369999999</v>
      </c>
      <c r="AS40" s="191">
        <f t="shared" si="4"/>
        <v>9012846.5700000003</v>
      </c>
      <c r="AT40" s="188">
        <v>448920.46</v>
      </c>
      <c r="AU40" s="188">
        <v>5885850.2699999996</v>
      </c>
      <c r="AV40" s="188">
        <v>231586.33000000002</v>
      </c>
      <c r="AW40" s="188">
        <v>553305.25</v>
      </c>
      <c r="AX40" s="188">
        <v>1893184.26</v>
      </c>
      <c r="AY40" s="188">
        <v>0</v>
      </c>
      <c r="AZ40" s="191">
        <f t="shared" si="5"/>
        <v>154597329.61000001</v>
      </c>
      <c r="BA40" s="188">
        <v>52360440.039999999</v>
      </c>
      <c r="BB40" s="188">
        <v>76862408.050000012</v>
      </c>
      <c r="BC40" s="188">
        <v>0</v>
      </c>
      <c r="BD40" s="188">
        <v>6922143.1399999997</v>
      </c>
      <c r="BE40" s="188">
        <v>9066447.1600000001</v>
      </c>
      <c r="BF40" s="188">
        <v>9150251.5399999991</v>
      </c>
      <c r="BG40" s="188">
        <v>0</v>
      </c>
      <c r="BH40" s="188">
        <v>235639.68000000002</v>
      </c>
      <c r="BI40" s="188">
        <v>0</v>
      </c>
      <c r="BJ40" s="191">
        <f t="shared" si="6"/>
        <v>163610176.18000001</v>
      </c>
      <c r="BK40" s="191">
        <f t="shared" si="7"/>
        <v>-148996716.81</v>
      </c>
      <c r="BL40" s="191">
        <f>$BO$9+SUMPRODUCT($D$10:D40,$BK$10:BK40)</f>
        <v>-2052408086.1959012</v>
      </c>
      <c r="BM40" s="190">
        <f t="shared" si="8"/>
        <v>4.79</v>
      </c>
      <c r="BN40" s="191">
        <f t="shared" si="13"/>
        <v>0</v>
      </c>
      <c r="BO40" s="192">
        <f t="shared" si="9"/>
        <v>0</v>
      </c>
      <c r="BP40" s="189">
        <f t="shared" si="14"/>
        <v>39139795.621430561</v>
      </c>
      <c r="BQ40" s="189">
        <f t="shared" si="15"/>
        <v>1193763766.4536321</v>
      </c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153">
        <f t="shared" si="17"/>
        <v>32</v>
      </c>
      <c r="B41" s="154">
        <f t="shared" si="17"/>
        <v>2053</v>
      </c>
      <c r="C41" s="29">
        <v>4.79</v>
      </c>
      <c r="D41" s="152">
        <f t="shared" si="16"/>
        <v>0.22378000000000001</v>
      </c>
      <c r="E41" s="188">
        <v>3351699.41</v>
      </c>
      <c r="F41" s="191">
        <f t="shared" si="11"/>
        <v>162647.78</v>
      </c>
      <c r="G41" s="188">
        <v>5482.79</v>
      </c>
      <c r="H41" s="188">
        <v>157164.99000000002</v>
      </c>
      <c r="I41" s="188">
        <v>0</v>
      </c>
      <c r="J41" s="188">
        <v>0</v>
      </c>
      <c r="K41" s="188">
        <v>18095.039999999997</v>
      </c>
      <c r="L41" s="188">
        <v>420161.23</v>
      </c>
      <c r="M41" s="191">
        <f t="shared" si="12"/>
        <v>469237.91765000002</v>
      </c>
      <c r="N41" s="188">
        <v>320012</v>
      </c>
      <c r="O41" s="188">
        <v>0</v>
      </c>
      <c r="P41" s="188">
        <v>0</v>
      </c>
      <c r="Q41" s="188">
        <v>50320.805882352943</v>
      </c>
      <c r="R41" s="188">
        <v>86721.400000000009</v>
      </c>
      <c r="S41" s="188">
        <v>12183.711764705882</v>
      </c>
      <c r="T41" s="188">
        <v>0</v>
      </c>
      <c r="U41" s="191">
        <f t="shared" si="0"/>
        <v>328466.54235</v>
      </c>
      <c r="V41" s="188">
        <v>224008.40000000002</v>
      </c>
      <c r="W41" s="188">
        <v>0</v>
      </c>
      <c r="X41" s="188">
        <v>0</v>
      </c>
      <c r="Y41" s="188">
        <v>35224.56411764706</v>
      </c>
      <c r="Z41" s="188">
        <v>60704.98000000001</v>
      </c>
      <c r="AA41" s="188">
        <v>8528.5982352941173</v>
      </c>
      <c r="AB41" s="188">
        <v>0</v>
      </c>
      <c r="AC41" s="191">
        <f t="shared" si="1"/>
        <v>0</v>
      </c>
      <c r="AD41" s="188">
        <v>0</v>
      </c>
      <c r="AE41" s="188">
        <v>0</v>
      </c>
      <c r="AF41" s="188">
        <v>0</v>
      </c>
      <c r="AG41" s="188">
        <v>0</v>
      </c>
      <c r="AH41" s="191">
        <f t="shared" si="2"/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0</v>
      </c>
      <c r="AN41" s="188">
        <v>12228273.23</v>
      </c>
      <c r="AO41" s="188">
        <v>0</v>
      </c>
      <c r="AP41" s="188">
        <v>0</v>
      </c>
      <c r="AQ41" s="188">
        <v>0</v>
      </c>
      <c r="AR41" s="191">
        <f t="shared" si="3"/>
        <v>13626881.74</v>
      </c>
      <c r="AS41" s="191">
        <f t="shared" si="4"/>
        <v>5252022.75</v>
      </c>
      <c r="AT41" s="188">
        <v>214391.85</v>
      </c>
      <c r="AU41" s="188">
        <v>2461021.0599999996</v>
      </c>
      <c r="AV41" s="188">
        <v>136567.38</v>
      </c>
      <c r="AW41" s="188">
        <v>523094.60000000003</v>
      </c>
      <c r="AX41" s="188">
        <v>1916947.86</v>
      </c>
      <c r="AY41" s="188">
        <v>0</v>
      </c>
      <c r="AZ41" s="191">
        <f t="shared" si="5"/>
        <v>153076850.18000001</v>
      </c>
      <c r="BA41" s="188">
        <v>50296149.559999995</v>
      </c>
      <c r="BB41" s="188">
        <v>78386622.13000001</v>
      </c>
      <c r="BC41" s="188">
        <v>0</v>
      </c>
      <c r="BD41" s="188">
        <v>6482454.7599999998</v>
      </c>
      <c r="BE41" s="188">
        <v>8591072.25</v>
      </c>
      <c r="BF41" s="188">
        <v>9097121.6899999995</v>
      </c>
      <c r="BG41" s="188">
        <v>0</v>
      </c>
      <c r="BH41" s="188">
        <v>223429.79</v>
      </c>
      <c r="BI41" s="188">
        <v>0</v>
      </c>
      <c r="BJ41" s="191">
        <f t="shared" si="6"/>
        <v>158328872.93000001</v>
      </c>
      <c r="BK41" s="191">
        <f t="shared" si="7"/>
        <v>-144701991.19</v>
      </c>
      <c r="BL41" s="191">
        <f>$BO$9+SUMPRODUCT($D$10:D41,$BK$10:BK41)</f>
        <v>-2084789497.7843993</v>
      </c>
      <c r="BM41" s="190">
        <f t="shared" si="8"/>
        <v>4.79</v>
      </c>
      <c r="BN41" s="191">
        <f t="shared" si="13"/>
        <v>0</v>
      </c>
      <c r="BO41" s="192">
        <f t="shared" si="9"/>
        <v>0</v>
      </c>
      <c r="BP41" s="189">
        <f t="shared" si="14"/>
        <v>36176358.507357389</v>
      </c>
      <c r="BQ41" s="189">
        <f t="shared" si="15"/>
        <v>1139555292.9817576</v>
      </c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153">
        <f t="shared" si="17"/>
        <v>33</v>
      </c>
      <c r="B42" s="154">
        <f t="shared" si="17"/>
        <v>2054</v>
      </c>
      <c r="C42" s="29">
        <v>4.79</v>
      </c>
      <c r="D42" s="152">
        <f t="shared" si="16"/>
        <v>0.21354999999999999</v>
      </c>
      <c r="E42" s="188">
        <v>2880265.25</v>
      </c>
      <c r="F42" s="191">
        <f t="shared" ref="F42:F105" si="18">ROUND(SUM(G42:J42),5)</f>
        <v>31639.85</v>
      </c>
      <c r="G42" s="188">
        <v>0</v>
      </c>
      <c r="H42" s="188">
        <v>31639.85</v>
      </c>
      <c r="I42" s="188">
        <v>0</v>
      </c>
      <c r="J42" s="188">
        <v>0</v>
      </c>
      <c r="K42" s="188">
        <v>18961.89</v>
      </c>
      <c r="L42" s="188">
        <v>222317.54</v>
      </c>
      <c r="M42" s="191">
        <f t="shared" si="12"/>
        <v>403237.13529000001</v>
      </c>
      <c r="N42" s="188">
        <v>274783.9705882353</v>
      </c>
      <c r="O42" s="188">
        <v>0</v>
      </c>
      <c r="P42" s="188">
        <v>0</v>
      </c>
      <c r="Q42" s="188">
        <v>42827.623529411758</v>
      </c>
      <c r="R42" s="188">
        <v>75045.25294117647</v>
      </c>
      <c r="S42" s="188">
        <v>10580.288235294116</v>
      </c>
      <c r="T42" s="188">
        <v>0</v>
      </c>
      <c r="U42" s="191">
        <f t="shared" si="0"/>
        <v>282265.99471</v>
      </c>
      <c r="V42" s="188">
        <v>192348.77941176473</v>
      </c>
      <c r="W42" s="188">
        <v>0</v>
      </c>
      <c r="X42" s="188">
        <v>0</v>
      </c>
      <c r="Y42" s="188">
        <v>29979.336470588234</v>
      </c>
      <c r="Z42" s="188">
        <v>52531.67705882353</v>
      </c>
      <c r="AA42" s="188">
        <v>7406.2017647058819</v>
      </c>
      <c r="AB42" s="188">
        <v>0</v>
      </c>
      <c r="AC42" s="191">
        <f t="shared" si="1"/>
        <v>0</v>
      </c>
      <c r="AD42" s="188">
        <v>0</v>
      </c>
      <c r="AE42" s="188">
        <v>0</v>
      </c>
      <c r="AF42" s="188">
        <v>0</v>
      </c>
      <c r="AG42" s="188">
        <v>0</v>
      </c>
      <c r="AH42" s="191">
        <f t="shared" si="2"/>
        <v>0</v>
      </c>
      <c r="AI42" s="188">
        <v>0</v>
      </c>
      <c r="AJ42" s="188">
        <v>0</v>
      </c>
      <c r="AK42" s="188">
        <v>0</v>
      </c>
      <c r="AL42" s="188">
        <v>0</v>
      </c>
      <c r="AM42" s="188">
        <v>0</v>
      </c>
      <c r="AN42" s="188">
        <v>11864606.049999999</v>
      </c>
      <c r="AO42" s="188">
        <v>0</v>
      </c>
      <c r="AP42" s="188">
        <v>0</v>
      </c>
      <c r="AQ42" s="188">
        <v>0</v>
      </c>
      <c r="AR42" s="191">
        <f t="shared" si="3"/>
        <v>12823028.460000001</v>
      </c>
      <c r="AS42" s="191">
        <f t="shared" si="4"/>
        <v>2778971.19</v>
      </c>
      <c r="AT42" s="188">
        <v>0</v>
      </c>
      <c r="AU42" s="188">
        <v>638684.28</v>
      </c>
      <c r="AV42" s="188">
        <v>143109.82</v>
      </c>
      <c r="AW42" s="188">
        <v>345067.88</v>
      </c>
      <c r="AX42" s="188">
        <v>1652109.21</v>
      </c>
      <c r="AY42" s="188">
        <v>0</v>
      </c>
      <c r="AZ42" s="191">
        <f t="shared" si="5"/>
        <v>148504039.72999999</v>
      </c>
      <c r="BA42" s="188">
        <v>48256032.600000001</v>
      </c>
      <c r="BB42" s="188">
        <v>77170418.450000003</v>
      </c>
      <c r="BC42" s="188">
        <v>0</v>
      </c>
      <c r="BD42" s="188">
        <v>5893573.5499999998</v>
      </c>
      <c r="BE42" s="188">
        <v>8143342.7000000002</v>
      </c>
      <c r="BF42" s="188">
        <v>8844210.3200000003</v>
      </c>
      <c r="BG42" s="188">
        <v>0</v>
      </c>
      <c r="BH42" s="188">
        <v>196462.11000000002</v>
      </c>
      <c r="BI42" s="188">
        <v>0</v>
      </c>
      <c r="BJ42" s="191">
        <f t="shared" si="6"/>
        <v>151283010.91999999</v>
      </c>
      <c r="BK42" s="191">
        <f t="shared" si="7"/>
        <v>-138459982.46000001</v>
      </c>
      <c r="BL42" s="191">
        <f>$BO$9+SUMPRODUCT($D$10:D42,$BK$10:BK42)</f>
        <v>-2114357627.0387323</v>
      </c>
      <c r="BM42" s="190">
        <f t="shared" si="8"/>
        <v>4.79</v>
      </c>
      <c r="BN42" s="191">
        <f t="shared" si="13"/>
        <v>0</v>
      </c>
      <c r="BO42" s="192">
        <f t="shared" si="9"/>
        <v>0</v>
      </c>
      <c r="BP42" s="189">
        <f t="shared" si="14"/>
        <v>33017184.141801316</v>
      </c>
      <c r="BQ42" s="189">
        <f t="shared" si="15"/>
        <v>1073058484.6085428</v>
      </c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>
      <c r="A43" s="153">
        <f t="shared" ref="A43:B58" si="19">A42+1</f>
        <v>34</v>
      </c>
      <c r="B43" s="154">
        <f t="shared" si="19"/>
        <v>2055</v>
      </c>
      <c r="C43" s="29">
        <v>4.79</v>
      </c>
      <c r="D43" s="152">
        <f t="shared" si="16"/>
        <v>0.20379</v>
      </c>
      <c r="E43" s="188">
        <v>1972504.08</v>
      </c>
      <c r="F43" s="191">
        <f t="shared" si="18"/>
        <v>0</v>
      </c>
      <c r="G43" s="188">
        <v>0</v>
      </c>
      <c r="H43" s="188">
        <v>0</v>
      </c>
      <c r="I43" s="188">
        <v>0</v>
      </c>
      <c r="J43" s="188">
        <v>0</v>
      </c>
      <c r="K43" s="188">
        <v>19869.259999999998</v>
      </c>
      <c r="L43" s="188">
        <v>152871.46</v>
      </c>
      <c r="M43" s="191">
        <f t="shared" si="12"/>
        <v>276150.57059000002</v>
      </c>
      <c r="N43" s="188">
        <v>184451.33529411766</v>
      </c>
      <c r="O43" s="188">
        <v>0</v>
      </c>
      <c r="P43" s="188">
        <v>0</v>
      </c>
      <c r="Q43" s="188">
        <v>30528.964705882358</v>
      </c>
      <c r="R43" s="188">
        <v>53701.382352941175</v>
      </c>
      <c r="S43" s="188">
        <v>7468.8882352941182</v>
      </c>
      <c r="T43" s="188">
        <v>0</v>
      </c>
      <c r="U43" s="191">
        <f t="shared" si="0"/>
        <v>193305.39941000001</v>
      </c>
      <c r="V43" s="188">
        <v>129115.93470588238</v>
      </c>
      <c r="W43" s="188">
        <v>0</v>
      </c>
      <c r="X43" s="188">
        <v>0</v>
      </c>
      <c r="Y43" s="188">
        <v>21370.275294117651</v>
      </c>
      <c r="Z43" s="188">
        <v>37590.967647058824</v>
      </c>
      <c r="AA43" s="188">
        <v>5228.2217647058833</v>
      </c>
      <c r="AB43" s="188">
        <v>0</v>
      </c>
      <c r="AC43" s="191">
        <f t="shared" si="1"/>
        <v>0</v>
      </c>
      <c r="AD43" s="188">
        <v>0</v>
      </c>
      <c r="AE43" s="188">
        <v>0</v>
      </c>
      <c r="AF43" s="188">
        <v>0</v>
      </c>
      <c r="AG43" s="188">
        <v>0</v>
      </c>
      <c r="AH43" s="191">
        <f t="shared" si="2"/>
        <v>0</v>
      </c>
      <c r="AI43" s="188">
        <v>0</v>
      </c>
      <c r="AJ43" s="188">
        <v>0</v>
      </c>
      <c r="AK43" s="188">
        <v>0</v>
      </c>
      <c r="AL43" s="188">
        <v>0</v>
      </c>
      <c r="AM43" s="188">
        <v>0</v>
      </c>
      <c r="AN43" s="188">
        <v>11992610.049999999</v>
      </c>
      <c r="AO43" s="188">
        <v>0</v>
      </c>
      <c r="AP43" s="188">
        <v>0</v>
      </c>
      <c r="AQ43" s="188">
        <v>0</v>
      </c>
      <c r="AR43" s="191">
        <f t="shared" si="3"/>
        <v>12634806.74</v>
      </c>
      <c r="AS43" s="191">
        <f t="shared" si="4"/>
        <v>1910902.66</v>
      </c>
      <c r="AT43" s="188">
        <v>0</v>
      </c>
      <c r="AU43" s="188">
        <v>0</v>
      </c>
      <c r="AV43" s="188">
        <v>0</v>
      </c>
      <c r="AW43" s="188">
        <v>331566.67</v>
      </c>
      <c r="AX43" s="188">
        <v>1579335.99</v>
      </c>
      <c r="AY43" s="188">
        <v>0</v>
      </c>
      <c r="AZ43" s="191">
        <f t="shared" si="5"/>
        <v>150075021.58000001</v>
      </c>
      <c r="BA43" s="188">
        <v>48668540.059999995</v>
      </c>
      <c r="BB43" s="188">
        <v>78549858.570000008</v>
      </c>
      <c r="BC43" s="188">
        <v>0</v>
      </c>
      <c r="BD43" s="188">
        <v>5679383.9500000002</v>
      </c>
      <c r="BE43" s="188">
        <v>8055051.2999999998</v>
      </c>
      <c r="BF43" s="188">
        <v>8954798.209999999</v>
      </c>
      <c r="BG43" s="188">
        <v>0</v>
      </c>
      <c r="BH43" s="188">
        <v>167389.49000000002</v>
      </c>
      <c r="BI43" s="188">
        <v>0</v>
      </c>
      <c r="BJ43" s="191">
        <f t="shared" si="6"/>
        <v>151985924.24000001</v>
      </c>
      <c r="BK43" s="191">
        <f t="shared" si="7"/>
        <v>-139351117.5</v>
      </c>
      <c r="BL43" s="191">
        <f>$BO$9+SUMPRODUCT($D$10:D43,$BK$10:BK43)</f>
        <v>-2142755991.2740571</v>
      </c>
      <c r="BM43" s="190">
        <f t="shared" si="8"/>
        <v>4.79</v>
      </c>
      <c r="BN43" s="191">
        <f t="shared" si="13"/>
        <v>0</v>
      </c>
      <c r="BO43" s="192">
        <f t="shared" si="9"/>
        <v>0</v>
      </c>
      <c r="BP43" s="189">
        <f t="shared" si="14"/>
        <v>31667234.903798141</v>
      </c>
      <c r="BQ43" s="189">
        <f t="shared" si="15"/>
        <v>1060852369.2772377</v>
      </c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153">
        <f t="shared" si="19"/>
        <v>35</v>
      </c>
      <c r="B44" s="154">
        <f t="shared" si="19"/>
        <v>2056</v>
      </c>
      <c r="C44" s="29">
        <v>4.79</v>
      </c>
      <c r="D44" s="152">
        <f t="shared" si="16"/>
        <v>0.19447</v>
      </c>
      <c r="E44" s="188">
        <v>797245.67</v>
      </c>
      <c r="F44" s="191">
        <f t="shared" si="18"/>
        <v>0</v>
      </c>
      <c r="G44" s="188">
        <v>0</v>
      </c>
      <c r="H44" s="188">
        <v>0</v>
      </c>
      <c r="I44" s="188">
        <v>0</v>
      </c>
      <c r="J44" s="188">
        <v>0</v>
      </c>
      <c r="K44" s="188">
        <v>20822.14</v>
      </c>
      <c r="L44" s="188">
        <v>135984.53</v>
      </c>
      <c r="M44" s="191">
        <f t="shared" si="12"/>
        <v>111614.39412</v>
      </c>
      <c r="N44" s="188">
        <v>72877.217647058817</v>
      </c>
      <c r="O44" s="188">
        <v>0</v>
      </c>
      <c r="P44" s="188">
        <v>0</v>
      </c>
      <c r="Q44" s="188">
        <v>12918.288235294118</v>
      </c>
      <c r="R44" s="188">
        <v>22759.652941176475</v>
      </c>
      <c r="S44" s="188">
        <v>3059.2352941176468</v>
      </c>
      <c r="T44" s="188">
        <v>0</v>
      </c>
      <c r="U44" s="191">
        <f t="shared" si="0"/>
        <v>78130.075880000004</v>
      </c>
      <c r="V44" s="188">
        <v>51014.052352941173</v>
      </c>
      <c r="W44" s="188">
        <v>0</v>
      </c>
      <c r="X44" s="188">
        <v>0</v>
      </c>
      <c r="Y44" s="188">
        <v>9042.8017647058823</v>
      </c>
      <c r="Z44" s="188">
        <v>15931.757058823532</v>
      </c>
      <c r="AA44" s="188">
        <v>2141.464705882353</v>
      </c>
      <c r="AB44" s="188">
        <v>0</v>
      </c>
      <c r="AC44" s="191">
        <f t="shared" si="1"/>
        <v>0</v>
      </c>
      <c r="AD44" s="188">
        <v>0</v>
      </c>
      <c r="AE44" s="188">
        <v>0</v>
      </c>
      <c r="AF44" s="188">
        <v>0</v>
      </c>
      <c r="AG44" s="188">
        <v>0</v>
      </c>
      <c r="AH44" s="191">
        <f t="shared" si="2"/>
        <v>0</v>
      </c>
      <c r="AI44" s="188">
        <v>0</v>
      </c>
      <c r="AJ44" s="188">
        <v>0</v>
      </c>
      <c r="AK44" s="188">
        <v>0</v>
      </c>
      <c r="AL44" s="188">
        <v>0</v>
      </c>
      <c r="AM44" s="188">
        <v>0</v>
      </c>
      <c r="AN44" s="188">
        <v>11924724.129999999</v>
      </c>
      <c r="AO44" s="188">
        <v>0</v>
      </c>
      <c r="AP44" s="188">
        <v>0</v>
      </c>
      <c r="AQ44" s="188">
        <v>0</v>
      </c>
      <c r="AR44" s="191">
        <f t="shared" si="3"/>
        <v>12271275.27</v>
      </c>
      <c r="AS44" s="191">
        <f t="shared" si="4"/>
        <v>1699810</v>
      </c>
      <c r="AT44" s="188">
        <v>0</v>
      </c>
      <c r="AU44" s="188">
        <v>0</v>
      </c>
      <c r="AV44" s="188">
        <v>0</v>
      </c>
      <c r="AW44" s="188">
        <v>245716.64</v>
      </c>
      <c r="AX44" s="188">
        <v>1454093.36</v>
      </c>
      <c r="AY44" s="188">
        <v>0</v>
      </c>
      <c r="AZ44" s="191">
        <f t="shared" si="5"/>
        <v>149226806.61000001</v>
      </c>
      <c r="BA44" s="188">
        <v>48247032.43</v>
      </c>
      <c r="BB44" s="188">
        <v>78541616.520000011</v>
      </c>
      <c r="BC44" s="188">
        <v>0</v>
      </c>
      <c r="BD44" s="188">
        <v>5487011.2000000002</v>
      </c>
      <c r="BE44" s="188">
        <v>7885712.1099999994</v>
      </c>
      <c r="BF44" s="188">
        <v>8897673.8300000001</v>
      </c>
      <c r="BG44" s="188">
        <v>0</v>
      </c>
      <c r="BH44" s="188">
        <v>167760.52000000002</v>
      </c>
      <c r="BI44" s="188">
        <v>0</v>
      </c>
      <c r="BJ44" s="191">
        <f t="shared" si="6"/>
        <v>150926616.61000001</v>
      </c>
      <c r="BK44" s="191">
        <f t="shared" si="7"/>
        <v>-138655341.34</v>
      </c>
      <c r="BL44" s="191">
        <f>$BO$9+SUMPRODUCT($D$10:D44,$BK$10:BK44)</f>
        <v>-2169720295.504447</v>
      </c>
      <c r="BM44" s="190">
        <f t="shared" si="8"/>
        <v>4.79</v>
      </c>
      <c r="BN44" s="191">
        <f t="shared" si="13"/>
        <v>0</v>
      </c>
      <c r="BO44" s="192">
        <f t="shared" si="9"/>
        <v>0</v>
      </c>
      <c r="BP44" s="189">
        <f t="shared" si="14"/>
        <v>30008780.105929937</v>
      </c>
      <c r="BQ44" s="189">
        <f t="shared" si="15"/>
        <v>1035302913.6545829</v>
      </c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153">
        <f t="shared" si="19"/>
        <v>36</v>
      </c>
      <c r="B45" s="154">
        <f t="shared" si="19"/>
        <v>2057</v>
      </c>
      <c r="C45" s="29">
        <v>4.79</v>
      </c>
      <c r="D45" s="152">
        <f t="shared" si="16"/>
        <v>0.18557999999999999</v>
      </c>
      <c r="E45" s="188">
        <v>188628.99</v>
      </c>
      <c r="F45" s="191">
        <f t="shared" si="18"/>
        <v>0</v>
      </c>
      <c r="G45" s="188">
        <v>0</v>
      </c>
      <c r="H45" s="188">
        <v>0</v>
      </c>
      <c r="I45" s="188">
        <v>0</v>
      </c>
      <c r="J45" s="188">
        <v>0</v>
      </c>
      <c r="K45" s="188">
        <v>21819.62</v>
      </c>
      <c r="L45" s="188">
        <v>124251.15</v>
      </c>
      <c r="M45" s="191">
        <f t="shared" si="12"/>
        <v>26408.058819999998</v>
      </c>
      <c r="N45" s="188">
        <v>18287.100000000002</v>
      </c>
      <c r="O45" s="188">
        <v>0</v>
      </c>
      <c r="P45" s="188">
        <v>0</v>
      </c>
      <c r="Q45" s="188">
        <v>2512.8764705882354</v>
      </c>
      <c r="R45" s="188">
        <v>4842.2823529411771</v>
      </c>
      <c r="S45" s="188">
        <v>765.8</v>
      </c>
      <c r="T45" s="188">
        <v>0</v>
      </c>
      <c r="U45" s="191">
        <f t="shared" si="0"/>
        <v>18485.641179999999</v>
      </c>
      <c r="V45" s="188">
        <v>12800.970000000001</v>
      </c>
      <c r="W45" s="188">
        <v>0</v>
      </c>
      <c r="X45" s="188">
        <v>0</v>
      </c>
      <c r="Y45" s="188">
        <v>1759.0135294117649</v>
      </c>
      <c r="Z45" s="188">
        <v>3389.5976470588244</v>
      </c>
      <c r="AA45" s="188">
        <v>536.06000000000006</v>
      </c>
      <c r="AB45" s="188">
        <v>0</v>
      </c>
      <c r="AC45" s="191">
        <f t="shared" si="1"/>
        <v>0</v>
      </c>
      <c r="AD45" s="188">
        <v>0</v>
      </c>
      <c r="AE45" s="188">
        <v>0</v>
      </c>
      <c r="AF45" s="188">
        <v>0</v>
      </c>
      <c r="AG45" s="188">
        <v>0</v>
      </c>
      <c r="AH45" s="191">
        <f t="shared" si="2"/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11704824.92</v>
      </c>
      <c r="AO45" s="188">
        <v>0</v>
      </c>
      <c r="AP45" s="188">
        <v>0</v>
      </c>
      <c r="AQ45" s="188">
        <v>0</v>
      </c>
      <c r="AR45" s="191">
        <f t="shared" si="3"/>
        <v>11895789.390000001</v>
      </c>
      <c r="AS45" s="191">
        <f t="shared" si="4"/>
        <v>1553138.72</v>
      </c>
      <c r="AT45" s="188">
        <v>0</v>
      </c>
      <c r="AU45" s="188">
        <v>0</v>
      </c>
      <c r="AV45" s="188">
        <v>0</v>
      </c>
      <c r="AW45" s="188">
        <v>160803.54</v>
      </c>
      <c r="AX45" s="188">
        <v>1392335.18</v>
      </c>
      <c r="AY45" s="188">
        <v>0</v>
      </c>
      <c r="AZ45" s="191">
        <f t="shared" si="5"/>
        <v>146461310.03999999</v>
      </c>
      <c r="BA45" s="188">
        <v>47155812.25</v>
      </c>
      <c r="BB45" s="188">
        <v>78530800.680000007</v>
      </c>
      <c r="BC45" s="188">
        <v>0</v>
      </c>
      <c r="BD45" s="188">
        <v>4826394.8899999997</v>
      </c>
      <c r="BE45" s="188">
        <v>7032300.46</v>
      </c>
      <c r="BF45" s="188">
        <v>8764997.1899999995</v>
      </c>
      <c r="BG45" s="188">
        <v>0</v>
      </c>
      <c r="BH45" s="188">
        <v>151004.57</v>
      </c>
      <c r="BI45" s="188">
        <v>0</v>
      </c>
      <c r="BJ45" s="191">
        <f t="shared" si="6"/>
        <v>148014448.75999999</v>
      </c>
      <c r="BK45" s="191">
        <f t="shared" si="7"/>
        <v>-136118659.37</v>
      </c>
      <c r="BL45" s="191">
        <f>$BO$9+SUMPRODUCT($D$10:D45,$BK$10:BK45)</f>
        <v>-2194981196.3103318</v>
      </c>
      <c r="BM45" s="190">
        <f t="shared" si="8"/>
        <v>4.79</v>
      </c>
      <c r="BN45" s="191">
        <f t="shared" si="13"/>
        <v>0</v>
      </c>
      <c r="BO45" s="192">
        <f t="shared" si="9"/>
        <v>0</v>
      </c>
      <c r="BP45" s="189">
        <f t="shared" si="14"/>
        <v>28087073.149888683</v>
      </c>
      <c r="BQ45" s="189">
        <f t="shared" si="15"/>
        <v>997091096.82104826</v>
      </c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153">
        <f t="shared" si="19"/>
        <v>37</v>
      </c>
      <c r="B46" s="154">
        <f t="shared" si="19"/>
        <v>2058</v>
      </c>
      <c r="C46" s="29">
        <v>4.79</v>
      </c>
      <c r="D46" s="152">
        <f t="shared" si="16"/>
        <v>0.17710000000000001</v>
      </c>
      <c r="E46" s="188">
        <v>30517.23</v>
      </c>
      <c r="F46" s="191">
        <f t="shared" si="18"/>
        <v>0</v>
      </c>
      <c r="G46" s="188">
        <v>0</v>
      </c>
      <c r="H46" s="188">
        <v>0</v>
      </c>
      <c r="I46" s="188">
        <v>0</v>
      </c>
      <c r="J46" s="188">
        <v>0</v>
      </c>
      <c r="K46" s="188">
        <v>22863.879999999997</v>
      </c>
      <c r="L46" s="188">
        <v>123434.9</v>
      </c>
      <c r="M46" s="191">
        <f t="shared" si="12"/>
        <v>4272.41176</v>
      </c>
      <c r="N46" s="188">
        <v>3263.4058823529413</v>
      </c>
      <c r="O46" s="188">
        <v>0</v>
      </c>
      <c r="P46" s="188">
        <v>0</v>
      </c>
      <c r="Q46" s="188">
        <v>282.29411764705884</v>
      </c>
      <c r="R46" s="188">
        <v>614.94705882352946</v>
      </c>
      <c r="S46" s="188">
        <v>111.76470588235294</v>
      </c>
      <c r="T46" s="188">
        <v>0</v>
      </c>
      <c r="U46" s="191">
        <f t="shared" si="0"/>
        <v>2990.68824</v>
      </c>
      <c r="V46" s="188">
        <v>2284.3841176470592</v>
      </c>
      <c r="W46" s="188">
        <v>0</v>
      </c>
      <c r="X46" s="188">
        <v>0</v>
      </c>
      <c r="Y46" s="188">
        <v>197.60588235294119</v>
      </c>
      <c r="Z46" s="188">
        <v>430.46294117647068</v>
      </c>
      <c r="AA46" s="188">
        <v>78.235294117647072</v>
      </c>
      <c r="AB46" s="188">
        <v>0</v>
      </c>
      <c r="AC46" s="191">
        <f t="shared" si="1"/>
        <v>0</v>
      </c>
      <c r="AD46" s="188">
        <v>0</v>
      </c>
      <c r="AE46" s="188">
        <v>0</v>
      </c>
      <c r="AF46" s="188">
        <v>0</v>
      </c>
      <c r="AG46" s="188">
        <v>0</v>
      </c>
      <c r="AH46" s="191">
        <f t="shared" si="2"/>
        <v>0</v>
      </c>
      <c r="AI46" s="188">
        <v>0</v>
      </c>
      <c r="AJ46" s="188">
        <v>0</v>
      </c>
      <c r="AK46" s="188">
        <v>0</v>
      </c>
      <c r="AL46" s="188">
        <v>0</v>
      </c>
      <c r="AM46" s="188">
        <v>0</v>
      </c>
      <c r="AN46" s="188">
        <v>11506035.959999999</v>
      </c>
      <c r="AO46" s="188">
        <v>0</v>
      </c>
      <c r="AP46" s="188">
        <v>0</v>
      </c>
      <c r="AQ46" s="188">
        <v>0</v>
      </c>
      <c r="AR46" s="191">
        <f t="shared" si="3"/>
        <v>11659597.84</v>
      </c>
      <c r="AS46" s="191">
        <f t="shared" si="4"/>
        <v>1542936.7</v>
      </c>
      <c r="AT46" s="188">
        <v>0</v>
      </c>
      <c r="AU46" s="188">
        <v>0</v>
      </c>
      <c r="AV46" s="188">
        <v>0</v>
      </c>
      <c r="AW46" s="188">
        <v>168503.85</v>
      </c>
      <c r="AX46" s="188">
        <v>1374432.85</v>
      </c>
      <c r="AY46" s="188">
        <v>0</v>
      </c>
      <c r="AZ46" s="191">
        <f t="shared" si="5"/>
        <v>143973447.75999999</v>
      </c>
      <c r="BA46" s="188">
        <v>45752003.199999996</v>
      </c>
      <c r="BB46" s="188">
        <v>78966191.930000007</v>
      </c>
      <c r="BC46" s="188">
        <v>0</v>
      </c>
      <c r="BD46" s="188">
        <v>4253008.43</v>
      </c>
      <c r="BE46" s="188">
        <v>6221095.29</v>
      </c>
      <c r="BF46" s="188">
        <v>8633147.129999999</v>
      </c>
      <c r="BG46" s="188">
        <v>0</v>
      </c>
      <c r="BH46" s="188">
        <v>148001.78</v>
      </c>
      <c r="BI46" s="188">
        <v>0</v>
      </c>
      <c r="BJ46" s="191">
        <f t="shared" si="6"/>
        <v>145516384.46000001</v>
      </c>
      <c r="BK46" s="191">
        <f t="shared" si="7"/>
        <v>-133856786.62</v>
      </c>
      <c r="BL46" s="191">
        <f>$BO$9+SUMPRODUCT($D$10:D46,$BK$10:BK46)</f>
        <v>-2218687233.2207336</v>
      </c>
      <c r="BM46" s="190">
        <f t="shared" si="8"/>
        <v>4.79</v>
      </c>
      <c r="BN46" s="191">
        <f t="shared" si="13"/>
        <v>0</v>
      </c>
      <c r="BO46" s="192">
        <f t="shared" si="9"/>
        <v>0</v>
      </c>
      <c r="BP46" s="189">
        <f t="shared" si="14"/>
        <v>26350920.188173078</v>
      </c>
      <c r="BQ46" s="189">
        <f t="shared" si="15"/>
        <v>961808586.86831737</v>
      </c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153">
        <f t="shared" si="19"/>
        <v>38</v>
      </c>
      <c r="B47" s="154">
        <f t="shared" si="19"/>
        <v>2059</v>
      </c>
      <c r="C47" s="29">
        <v>4.79</v>
      </c>
      <c r="D47" s="152">
        <f t="shared" si="16"/>
        <v>0.16900000000000001</v>
      </c>
      <c r="E47" s="188">
        <v>31979.200000000001</v>
      </c>
      <c r="F47" s="191">
        <f t="shared" si="18"/>
        <v>0</v>
      </c>
      <c r="G47" s="188">
        <v>0</v>
      </c>
      <c r="H47" s="188">
        <v>0</v>
      </c>
      <c r="I47" s="188">
        <v>0</v>
      </c>
      <c r="J47" s="188">
        <v>0</v>
      </c>
      <c r="K47" s="188">
        <v>23960.199999999997</v>
      </c>
      <c r="L47" s="188">
        <v>129351.15999999999</v>
      </c>
      <c r="M47" s="191">
        <f t="shared" si="12"/>
        <v>4477.08824</v>
      </c>
      <c r="N47" s="188">
        <v>3419.7529411764708</v>
      </c>
      <c r="O47" s="188">
        <v>0</v>
      </c>
      <c r="P47" s="188">
        <v>0</v>
      </c>
      <c r="Q47" s="188">
        <v>295.81764705882352</v>
      </c>
      <c r="R47" s="188">
        <v>644.4</v>
      </c>
      <c r="S47" s="188">
        <v>117.11764705882354</v>
      </c>
      <c r="T47" s="188">
        <v>0</v>
      </c>
      <c r="U47" s="191">
        <f t="shared" si="0"/>
        <v>3133.9617600000001</v>
      </c>
      <c r="V47" s="188">
        <v>2393.8270588235296</v>
      </c>
      <c r="W47" s="188">
        <v>0</v>
      </c>
      <c r="X47" s="188">
        <v>0</v>
      </c>
      <c r="Y47" s="188">
        <v>207.07235294117649</v>
      </c>
      <c r="Z47" s="188">
        <v>451.08000000000004</v>
      </c>
      <c r="AA47" s="188">
        <v>81.982352941176472</v>
      </c>
      <c r="AB47" s="188">
        <v>0</v>
      </c>
      <c r="AC47" s="191">
        <f t="shared" si="1"/>
        <v>0</v>
      </c>
      <c r="AD47" s="188">
        <v>0</v>
      </c>
      <c r="AE47" s="188">
        <v>0</v>
      </c>
      <c r="AF47" s="188">
        <v>0</v>
      </c>
      <c r="AG47" s="188">
        <v>0</v>
      </c>
      <c r="AH47" s="191">
        <f t="shared" si="2"/>
        <v>0</v>
      </c>
      <c r="AI47" s="188">
        <v>0</v>
      </c>
      <c r="AJ47" s="188">
        <v>0</v>
      </c>
      <c r="AK47" s="188">
        <v>0</v>
      </c>
      <c r="AL47" s="188">
        <v>0</v>
      </c>
      <c r="AM47" s="188">
        <v>0</v>
      </c>
      <c r="AN47" s="188">
        <v>11385089.34</v>
      </c>
      <c r="AO47" s="188">
        <v>0</v>
      </c>
      <c r="AP47" s="188">
        <v>0</v>
      </c>
      <c r="AQ47" s="188">
        <v>0</v>
      </c>
      <c r="AR47" s="191">
        <f t="shared" si="3"/>
        <v>11546011.75</v>
      </c>
      <c r="AS47" s="191">
        <f t="shared" si="4"/>
        <v>1616887.33</v>
      </c>
      <c r="AT47" s="188">
        <v>0</v>
      </c>
      <c r="AU47" s="188">
        <v>0</v>
      </c>
      <c r="AV47" s="188">
        <v>0</v>
      </c>
      <c r="AW47" s="188">
        <v>176579.14</v>
      </c>
      <c r="AX47" s="188">
        <v>1440308.19</v>
      </c>
      <c r="AY47" s="188">
        <v>0</v>
      </c>
      <c r="AZ47" s="191">
        <f t="shared" si="5"/>
        <v>142461430.84999999</v>
      </c>
      <c r="BA47" s="188">
        <v>44654702.009999998</v>
      </c>
      <c r="BB47" s="188">
        <v>79420565.329999998</v>
      </c>
      <c r="BC47" s="188">
        <v>0</v>
      </c>
      <c r="BD47" s="188">
        <v>3917497.84</v>
      </c>
      <c r="BE47" s="188">
        <v>5768588.8799999999</v>
      </c>
      <c r="BF47" s="188">
        <v>8552256.129999999</v>
      </c>
      <c r="BG47" s="188">
        <v>0</v>
      </c>
      <c r="BH47" s="188">
        <v>147820.66</v>
      </c>
      <c r="BI47" s="188">
        <v>0</v>
      </c>
      <c r="BJ47" s="191">
        <f t="shared" si="6"/>
        <v>144078318.18000001</v>
      </c>
      <c r="BK47" s="191">
        <f t="shared" si="7"/>
        <v>-132532306.43000001</v>
      </c>
      <c r="BL47" s="191">
        <f>$BO$9+SUMPRODUCT($D$10:D47,$BK$10:BK47)</f>
        <v>-2241085193.0074039</v>
      </c>
      <c r="BM47" s="190">
        <f t="shared" si="8"/>
        <v>4.79</v>
      </c>
      <c r="BN47" s="191">
        <f t="shared" si="13"/>
        <v>0</v>
      </c>
      <c r="BO47" s="192">
        <f t="shared" si="9"/>
        <v>0</v>
      </c>
      <c r="BP47" s="189">
        <f t="shared" si="14"/>
        <v>24897676.123591371</v>
      </c>
      <c r="BQ47" s="189">
        <f t="shared" si="15"/>
        <v>933662854.63467646</v>
      </c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153">
        <f t="shared" si="19"/>
        <v>39</v>
      </c>
      <c r="B48" s="154">
        <f t="shared" si="19"/>
        <v>2060</v>
      </c>
      <c r="C48" s="29">
        <v>4.79</v>
      </c>
      <c r="D48" s="152">
        <f t="shared" si="16"/>
        <v>0.16127</v>
      </c>
      <c r="E48" s="188">
        <v>0</v>
      </c>
      <c r="F48" s="191">
        <f t="shared" si="18"/>
        <v>0</v>
      </c>
      <c r="G48" s="188">
        <v>0</v>
      </c>
      <c r="H48" s="188">
        <v>0</v>
      </c>
      <c r="I48" s="188">
        <v>0</v>
      </c>
      <c r="J48" s="188">
        <v>0</v>
      </c>
      <c r="K48" s="188">
        <v>25107.989999999998</v>
      </c>
      <c r="L48" s="188">
        <v>135550.65</v>
      </c>
      <c r="M48" s="191">
        <f t="shared" si="12"/>
        <v>0</v>
      </c>
      <c r="N48" s="188">
        <v>0</v>
      </c>
      <c r="O48" s="188">
        <v>0</v>
      </c>
      <c r="P48" s="188">
        <v>0</v>
      </c>
      <c r="Q48" s="188">
        <v>0</v>
      </c>
      <c r="R48" s="188">
        <v>0</v>
      </c>
      <c r="S48" s="188">
        <v>0</v>
      </c>
      <c r="T48" s="188">
        <v>0</v>
      </c>
      <c r="U48" s="191">
        <f t="shared" si="0"/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0</v>
      </c>
      <c r="AC48" s="191">
        <f t="shared" si="1"/>
        <v>0</v>
      </c>
      <c r="AD48" s="188">
        <v>0</v>
      </c>
      <c r="AE48" s="188">
        <v>0</v>
      </c>
      <c r="AF48" s="188">
        <v>0</v>
      </c>
      <c r="AG48" s="188">
        <v>0</v>
      </c>
      <c r="AH48" s="191">
        <f t="shared" si="2"/>
        <v>0</v>
      </c>
      <c r="AI48" s="188">
        <v>0</v>
      </c>
      <c r="AJ48" s="188">
        <v>0</v>
      </c>
      <c r="AK48" s="188">
        <v>0</v>
      </c>
      <c r="AL48" s="188">
        <v>0</v>
      </c>
      <c r="AM48" s="188">
        <v>0</v>
      </c>
      <c r="AN48" s="188">
        <v>11331124.75</v>
      </c>
      <c r="AO48" s="188">
        <v>0</v>
      </c>
      <c r="AP48" s="188">
        <v>0</v>
      </c>
      <c r="AQ48" s="188">
        <v>0</v>
      </c>
      <c r="AR48" s="191">
        <f t="shared" si="3"/>
        <v>11491783.390000001</v>
      </c>
      <c r="AS48" s="191">
        <f t="shared" si="4"/>
        <v>1694388.5</v>
      </c>
      <c r="AT48" s="188">
        <v>0</v>
      </c>
      <c r="AU48" s="188">
        <v>0</v>
      </c>
      <c r="AV48" s="188">
        <v>0</v>
      </c>
      <c r="AW48" s="188">
        <v>185043.09</v>
      </c>
      <c r="AX48" s="188">
        <v>1509345.41</v>
      </c>
      <c r="AY48" s="188">
        <v>0</v>
      </c>
      <c r="AZ48" s="191">
        <f t="shared" si="5"/>
        <v>141782285.15000001</v>
      </c>
      <c r="BA48" s="188">
        <v>43867546.949999996</v>
      </c>
      <c r="BB48" s="188">
        <v>80308530.210000008</v>
      </c>
      <c r="BC48" s="188">
        <v>0</v>
      </c>
      <c r="BD48" s="188">
        <v>3623296.03</v>
      </c>
      <c r="BE48" s="188">
        <v>5323170.5</v>
      </c>
      <c r="BF48" s="188">
        <v>8516516.6600000001</v>
      </c>
      <c r="BG48" s="188">
        <v>0</v>
      </c>
      <c r="BH48" s="188">
        <v>143224.80000000002</v>
      </c>
      <c r="BI48" s="188">
        <v>0</v>
      </c>
      <c r="BJ48" s="191">
        <f t="shared" si="6"/>
        <v>143476673.65000001</v>
      </c>
      <c r="BK48" s="191">
        <f t="shared" si="7"/>
        <v>-131984890.26000001</v>
      </c>
      <c r="BL48" s="191">
        <f>$BO$9+SUMPRODUCT($D$10:D48,$BK$10:BK48)</f>
        <v>-2262370396.259634</v>
      </c>
      <c r="BM48" s="190">
        <f t="shared" si="8"/>
        <v>4.79</v>
      </c>
      <c r="BN48" s="191">
        <f t="shared" si="13"/>
        <v>0</v>
      </c>
      <c r="BO48" s="192">
        <f t="shared" si="9"/>
        <v>0</v>
      </c>
      <c r="BP48" s="189">
        <f t="shared" si="14"/>
        <v>23661032.774369691</v>
      </c>
      <c r="BQ48" s="189">
        <f t="shared" si="15"/>
        <v>910949761.81323314</v>
      </c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153">
        <f t="shared" si="19"/>
        <v>40</v>
      </c>
      <c r="B49" s="154">
        <f t="shared" si="19"/>
        <v>2061</v>
      </c>
      <c r="C49" s="29">
        <v>4.79</v>
      </c>
      <c r="D49" s="152">
        <f t="shared" si="16"/>
        <v>0.15390000000000001</v>
      </c>
      <c r="E49" s="188">
        <v>0</v>
      </c>
      <c r="F49" s="191">
        <f t="shared" si="18"/>
        <v>0</v>
      </c>
      <c r="G49" s="188">
        <v>0</v>
      </c>
      <c r="H49" s="188">
        <v>0</v>
      </c>
      <c r="I49" s="188">
        <v>0</v>
      </c>
      <c r="J49" s="188">
        <v>0</v>
      </c>
      <c r="K49" s="188">
        <v>26310.76</v>
      </c>
      <c r="L49" s="188">
        <v>137322.91999999998</v>
      </c>
      <c r="M49" s="191">
        <f t="shared" si="12"/>
        <v>0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91">
        <f t="shared" si="0"/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0</v>
      </c>
      <c r="AC49" s="191">
        <f t="shared" si="1"/>
        <v>0</v>
      </c>
      <c r="AD49" s="188">
        <v>0</v>
      </c>
      <c r="AE49" s="188">
        <v>0</v>
      </c>
      <c r="AF49" s="188">
        <v>0</v>
      </c>
      <c r="AG49" s="188">
        <v>0</v>
      </c>
      <c r="AH49" s="191">
        <f t="shared" si="2"/>
        <v>0</v>
      </c>
      <c r="AI49" s="188">
        <v>0</v>
      </c>
      <c r="AJ49" s="188">
        <v>0</v>
      </c>
      <c r="AK49" s="188">
        <v>0</v>
      </c>
      <c r="AL49" s="188">
        <v>0</v>
      </c>
      <c r="AM49" s="188">
        <v>0</v>
      </c>
      <c r="AN49" s="188">
        <v>10983426.890000001</v>
      </c>
      <c r="AO49" s="188">
        <v>0</v>
      </c>
      <c r="AP49" s="188">
        <v>0</v>
      </c>
      <c r="AQ49" s="188">
        <v>0</v>
      </c>
      <c r="AR49" s="191">
        <f t="shared" si="3"/>
        <v>11147060.57</v>
      </c>
      <c r="AS49" s="191">
        <f t="shared" si="4"/>
        <v>1716534.47</v>
      </c>
      <c r="AT49" s="188">
        <v>0</v>
      </c>
      <c r="AU49" s="188">
        <v>0</v>
      </c>
      <c r="AV49" s="188">
        <v>0</v>
      </c>
      <c r="AW49" s="188">
        <v>153269.47</v>
      </c>
      <c r="AX49" s="188">
        <v>1563265</v>
      </c>
      <c r="AY49" s="188">
        <v>0</v>
      </c>
      <c r="AZ49" s="191">
        <f t="shared" si="5"/>
        <v>137409813.53999999</v>
      </c>
      <c r="BA49" s="188">
        <v>43162197.969999999</v>
      </c>
      <c r="BB49" s="188">
        <v>77716530.790000007</v>
      </c>
      <c r="BC49" s="188">
        <v>0</v>
      </c>
      <c r="BD49" s="188">
        <v>3335598.9899999998</v>
      </c>
      <c r="BE49" s="188">
        <v>4936752.21</v>
      </c>
      <c r="BF49" s="188">
        <v>8141752.5999999996</v>
      </c>
      <c r="BG49" s="188">
        <v>0</v>
      </c>
      <c r="BH49" s="188">
        <v>116980.98</v>
      </c>
      <c r="BI49" s="188">
        <v>0</v>
      </c>
      <c r="BJ49" s="191">
        <f t="shared" si="6"/>
        <v>139126348.00999999</v>
      </c>
      <c r="BK49" s="191">
        <f t="shared" si="7"/>
        <v>-127979287.44</v>
      </c>
      <c r="BL49" s="191">
        <f>$BO$9+SUMPRODUCT($D$10:D49,$BK$10:BK49)</f>
        <v>-2282066408.5966501</v>
      </c>
      <c r="BM49" s="190">
        <f t="shared" si="8"/>
        <v>4.79</v>
      </c>
      <c r="BN49" s="191">
        <f t="shared" si="13"/>
        <v>0</v>
      </c>
      <c r="BO49" s="192">
        <f t="shared" si="9"/>
        <v>0</v>
      </c>
      <c r="BP49" s="189">
        <f t="shared" si="14"/>
        <v>21898298.513665486</v>
      </c>
      <c r="BQ49" s="189">
        <f t="shared" si="15"/>
        <v>864982791.2897867</v>
      </c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153">
        <f t="shared" si="19"/>
        <v>41</v>
      </c>
      <c r="B50" s="154">
        <f t="shared" si="19"/>
        <v>2062</v>
      </c>
      <c r="C50" s="29">
        <v>4.79</v>
      </c>
      <c r="D50" s="152">
        <f t="shared" si="16"/>
        <v>0.14687</v>
      </c>
      <c r="E50" s="188">
        <v>0</v>
      </c>
      <c r="F50" s="191">
        <f t="shared" si="18"/>
        <v>0</v>
      </c>
      <c r="G50" s="188">
        <v>0</v>
      </c>
      <c r="H50" s="188">
        <v>0</v>
      </c>
      <c r="I50" s="188">
        <v>0</v>
      </c>
      <c r="J50" s="188">
        <v>0</v>
      </c>
      <c r="K50" s="188">
        <v>27570.14</v>
      </c>
      <c r="L50" s="188">
        <v>132744.79999999999</v>
      </c>
      <c r="M50" s="191">
        <f t="shared" si="12"/>
        <v>0</v>
      </c>
      <c r="N50" s="188">
        <v>0</v>
      </c>
      <c r="O50" s="188">
        <v>0</v>
      </c>
      <c r="P50" s="188">
        <v>0</v>
      </c>
      <c r="Q50" s="188">
        <v>0</v>
      </c>
      <c r="R50" s="188">
        <v>0</v>
      </c>
      <c r="S50" s="188">
        <v>0</v>
      </c>
      <c r="T50" s="188">
        <v>0</v>
      </c>
      <c r="U50" s="191">
        <f t="shared" si="0"/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91">
        <f t="shared" si="1"/>
        <v>0</v>
      </c>
      <c r="AD50" s="188">
        <v>0</v>
      </c>
      <c r="AE50" s="188">
        <v>0</v>
      </c>
      <c r="AF50" s="188">
        <v>0</v>
      </c>
      <c r="AG50" s="188">
        <v>0</v>
      </c>
      <c r="AH50" s="191">
        <f t="shared" si="2"/>
        <v>0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10252812.76</v>
      </c>
      <c r="AO50" s="188">
        <v>0</v>
      </c>
      <c r="AP50" s="188">
        <v>0</v>
      </c>
      <c r="AQ50" s="188">
        <v>0</v>
      </c>
      <c r="AR50" s="191">
        <f t="shared" si="3"/>
        <v>10413127.699999999</v>
      </c>
      <c r="AS50" s="191">
        <f t="shared" si="4"/>
        <v>1659306.94</v>
      </c>
      <c r="AT50" s="188">
        <v>0</v>
      </c>
      <c r="AU50" s="188">
        <v>0</v>
      </c>
      <c r="AV50" s="188">
        <v>0</v>
      </c>
      <c r="AW50" s="188">
        <v>160605.61000000002</v>
      </c>
      <c r="AX50" s="188">
        <v>1498701.33</v>
      </c>
      <c r="AY50" s="188">
        <v>0</v>
      </c>
      <c r="AZ50" s="191">
        <f t="shared" si="5"/>
        <v>128247620.17</v>
      </c>
      <c r="BA50" s="188">
        <v>38656875.32</v>
      </c>
      <c r="BB50" s="188">
        <v>74667908.280000001</v>
      </c>
      <c r="BC50" s="188">
        <v>0</v>
      </c>
      <c r="BD50" s="188">
        <v>2977741.65</v>
      </c>
      <c r="BE50" s="188">
        <v>4463846.5</v>
      </c>
      <c r="BF50" s="188">
        <v>7393785.2400000002</v>
      </c>
      <c r="BG50" s="188">
        <v>0</v>
      </c>
      <c r="BH50" s="188">
        <v>87463.18</v>
      </c>
      <c r="BI50" s="188">
        <v>0</v>
      </c>
      <c r="BJ50" s="191">
        <f t="shared" si="6"/>
        <v>129906927.11</v>
      </c>
      <c r="BK50" s="191">
        <f t="shared" si="7"/>
        <v>-119493799.41</v>
      </c>
      <c r="BL50" s="191">
        <f>$BO$9+SUMPRODUCT($D$10:D50,$BK$10:BK50)</f>
        <v>-2299616462.915997</v>
      </c>
      <c r="BM50" s="190">
        <f t="shared" si="8"/>
        <v>4.79</v>
      </c>
      <c r="BN50" s="191">
        <f t="shared" si="13"/>
        <v>0</v>
      </c>
      <c r="BO50" s="192">
        <f t="shared" si="9"/>
        <v>0</v>
      </c>
      <c r="BP50" s="189">
        <f t="shared" si="14"/>
        <v>19515796.324486215</v>
      </c>
      <c r="BQ50" s="189">
        <f t="shared" si="15"/>
        <v>790389751.14169168</v>
      </c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153">
        <f t="shared" si="19"/>
        <v>42</v>
      </c>
      <c r="B51" s="154">
        <f t="shared" si="19"/>
        <v>2063</v>
      </c>
      <c r="C51" s="29">
        <v>4.79</v>
      </c>
      <c r="D51" s="152">
        <f t="shared" si="16"/>
        <v>0.14016000000000001</v>
      </c>
      <c r="E51" s="188">
        <v>0</v>
      </c>
      <c r="F51" s="191">
        <f t="shared" si="18"/>
        <v>0</v>
      </c>
      <c r="G51" s="188">
        <v>0</v>
      </c>
      <c r="H51" s="188">
        <v>0</v>
      </c>
      <c r="I51" s="188">
        <v>0</v>
      </c>
      <c r="J51" s="188">
        <v>0</v>
      </c>
      <c r="K51" s="188">
        <v>11779.61</v>
      </c>
      <c r="L51" s="188">
        <v>98831.799999999988</v>
      </c>
      <c r="M51" s="191">
        <f t="shared" si="12"/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91">
        <f t="shared" si="0"/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188">
        <v>0</v>
      </c>
      <c r="AC51" s="191">
        <f t="shared" si="1"/>
        <v>0</v>
      </c>
      <c r="AD51" s="188">
        <v>0</v>
      </c>
      <c r="AE51" s="188">
        <v>0</v>
      </c>
      <c r="AF51" s="188">
        <v>0</v>
      </c>
      <c r="AG51" s="188">
        <v>0</v>
      </c>
      <c r="AH51" s="191">
        <f t="shared" si="2"/>
        <v>0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9654675.5099999998</v>
      </c>
      <c r="AO51" s="188">
        <v>0</v>
      </c>
      <c r="AP51" s="188">
        <v>0</v>
      </c>
      <c r="AQ51" s="188">
        <v>0</v>
      </c>
      <c r="AR51" s="191">
        <f t="shared" si="3"/>
        <v>9765286.9199999999</v>
      </c>
      <c r="AS51" s="191">
        <f t="shared" si="4"/>
        <v>1235396.8500000001</v>
      </c>
      <c r="AT51" s="188">
        <v>0</v>
      </c>
      <c r="AU51" s="188">
        <v>0</v>
      </c>
      <c r="AV51" s="188">
        <v>0</v>
      </c>
      <c r="AW51" s="188">
        <v>168294.43000000002</v>
      </c>
      <c r="AX51" s="188">
        <v>1067102.42</v>
      </c>
      <c r="AY51" s="188">
        <v>0</v>
      </c>
      <c r="AZ51" s="191">
        <f t="shared" si="5"/>
        <v>120757126.45999999</v>
      </c>
      <c r="BA51" s="188">
        <v>35389279.589999996</v>
      </c>
      <c r="BB51" s="188">
        <v>72382534.780000001</v>
      </c>
      <c r="BC51" s="188">
        <v>0</v>
      </c>
      <c r="BD51" s="188">
        <v>2439664.09</v>
      </c>
      <c r="BE51" s="188">
        <v>3610914.92</v>
      </c>
      <c r="BF51" s="188">
        <v>6861051.4100000001</v>
      </c>
      <c r="BG51" s="188">
        <v>0</v>
      </c>
      <c r="BH51" s="188">
        <v>73681.67</v>
      </c>
      <c r="BI51" s="188">
        <v>0</v>
      </c>
      <c r="BJ51" s="191">
        <f t="shared" si="6"/>
        <v>121992523.31</v>
      </c>
      <c r="BK51" s="191">
        <f t="shared" si="7"/>
        <v>-112227236.39</v>
      </c>
      <c r="BL51" s="191">
        <f>$BO$9+SUMPRODUCT($D$10:D51,$BK$10:BK51)</f>
        <v>-2315346232.3684196</v>
      </c>
      <c r="BM51" s="190">
        <f t="shared" si="8"/>
        <v>4.79</v>
      </c>
      <c r="BN51" s="191">
        <f t="shared" si="13"/>
        <v>0</v>
      </c>
      <c r="BO51" s="192">
        <f t="shared" si="9"/>
        <v>0</v>
      </c>
      <c r="BP51" s="189">
        <f t="shared" si="14"/>
        <v>17490307.821110934</v>
      </c>
      <c r="BQ51" s="189">
        <f t="shared" si="15"/>
        <v>725847774.57610381</v>
      </c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153">
        <f t="shared" si="19"/>
        <v>43</v>
      </c>
      <c r="B52" s="154">
        <f t="shared" si="19"/>
        <v>2064</v>
      </c>
      <c r="C52" s="29">
        <v>4.79</v>
      </c>
      <c r="D52" s="152">
        <f t="shared" si="16"/>
        <v>0.13375000000000001</v>
      </c>
      <c r="E52" s="188">
        <v>0</v>
      </c>
      <c r="F52" s="191">
        <f t="shared" si="18"/>
        <v>0</v>
      </c>
      <c r="G52" s="188">
        <v>0</v>
      </c>
      <c r="H52" s="188">
        <v>0</v>
      </c>
      <c r="I52" s="188">
        <v>0</v>
      </c>
      <c r="J52" s="188">
        <v>0</v>
      </c>
      <c r="K52" s="188">
        <v>12344.95</v>
      </c>
      <c r="L52" s="188">
        <v>90082.54</v>
      </c>
      <c r="M52" s="191">
        <f t="shared" si="12"/>
        <v>0</v>
      </c>
      <c r="N52" s="188">
        <v>0</v>
      </c>
      <c r="O52" s="188">
        <v>0</v>
      </c>
      <c r="P52" s="188">
        <v>0</v>
      </c>
      <c r="Q52" s="188">
        <v>0</v>
      </c>
      <c r="R52" s="188">
        <v>0</v>
      </c>
      <c r="S52" s="188">
        <v>0</v>
      </c>
      <c r="T52" s="188">
        <v>0</v>
      </c>
      <c r="U52" s="191">
        <f t="shared" si="0"/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188">
        <v>0</v>
      </c>
      <c r="AC52" s="191">
        <f t="shared" si="1"/>
        <v>0</v>
      </c>
      <c r="AD52" s="188">
        <v>0</v>
      </c>
      <c r="AE52" s="188">
        <v>0</v>
      </c>
      <c r="AF52" s="188">
        <v>0</v>
      </c>
      <c r="AG52" s="188">
        <v>0</v>
      </c>
      <c r="AH52" s="191">
        <f t="shared" si="2"/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9061952.9499999993</v>
      </c>
      <c r="AO52" s="188">
        <v>0</v>
      </c>
      <c r="AP52" s="188">
        <v>0</v>
      </c>
      <c r="AQ52" s="188">
        <v>0</v>
      </c>
      <c r="AR52" s="191">
        <f t="shared" si="3"/>
        <v>9164380.4399999995</v>
      </c>
      <c r="AS52" s="191">
        <f t="shared" si="4"/>
        <v>1126035.5900000001</v>
      </c>
      <c r="AT52" s="188">
        <v>0</v>
      </c>
      <c r="AU52" s="188">
        <v>0</v>
      </c>
      <c r="AV52" s="188">
        <v>0</v>
      </c>
      <c r="AW52" s="188">
        <v>115636.93999999999</v>
      </c>
      <c r="AX52" s="188">
        <v>1010398.65</v>
      </c>
      <c r="AY52" s="188">
        <v>0</v>
      </c>
      <c r="AZ52" s="191">
        <f t="shared" si="5"/>
        <v>113344227.92</v>
      </c>
      <c r="BA52" s="188">
        <v>31239710.600000001</v>
      </c>
      <c r="BB52" s="188">
        <v>70927370.560000002</v>
      </c>
      <c r="BC52" s="188">
        <v>0</v>
      </c>
      <c r="BD52" s="188">
        <v>1950581.42</v>
      </c>
      <c r="BE52" s="188">
        <v>2858071.5799999996</v>
      </c>
      <c r="BF52" s="188">
        <v>6298673.2000000002</v>
      </c>
      <c r="BG52" s="188">
        <v>0</v>
      </c>
      <c r="BH52" s="188">
        <v>69820.56</v>
      </c>
      <c r="BI52" s="188">
        <v>0</v>
      </c>
      <c r="BJ52" s="191">
        <f t="shared" si="6"/>
        <v>114470263.51000001</v>
      </c>
      <c r="BK52" s="191">
        <f t="shared" si="7"/>
        <v>-105305883.06999999</v>
      </c>
      <c r="BL52" s="191">
        <f>$BO$9+SUMPRODUCT($D$10:D52,$BK$10:BK52)</f>
        <v>-2329430894.229032</v>
      </c>
      <c r="BM52" s="190">
        <f t="shared" si="8"/>
        <v>4.79</v>
      </c>
      <c r="BN52" s="191">
        <f t="shared" si="13"/>
        <v>0</v>
      </c>
      <c r="BO52" s="192">
        <f t="shared" si="9"/>
        <v>0</v>
      </c>
      <c r="BP52" s="189">
        <f t="shared" si="14"/>
        <v>15661540.96686287</v>
      </c>
      <c r="BQ52" s="189">
        <f t="shared" si="15"/>
        <v>665615491.09167194</v>
      </c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153">
        <f t="shared" si="19"/>
        <v>44</v>
      </c>
      <c r="B53" s="154">
        <f t="shared" si="19"/>
        <v>2065</v>
      </c>
      <c r="C53" s="29">
        <v>4.79</v>
      </c>
      <c r="D53" s="152">
        <f t="shared" si="16"/>
        <v>0.12764</v>
      </c>
      <c r="E53" s="188">
        <v>0</v>
      </c>
      <c r="F53" s="191">
        <f t="shared" si="18"/>
        <v>0</v>
      </c>
      <c r="G53" s="188">
        <v>0</v>
      </c>
      <c r="H53" s="188">
        <v>0</v>
      </c>
      <c r="I53" s="188">
        <v>0</v>
      </c>
      <c r="J53" s="188">
        <v>0</v>
      </c>
      <c r="K53" s="188">
        <v>12935.32</v>
      </c>
      <c r="L53" s="188">
        <v>81344.52</v>
      </c>
      <c r="M53" s="191">
        <f t="shared" si="12"/>
        <v>0</v>
      </c>
      <c r="N53" s="188">
        <v>0</v>
      </c>
      <c r="O53" s="188">
        <v>0</v>
      </c>
      <c r="P53" s="188">
        <v>0</v>
      </c>
      <c r="Q53" s="188">
        <v>0</v>
      </c>
      <c r="R53" s="188">
        <v>0</v>
      </c>
      <c r="S53" s="188">
        <v>0</v>
      </c>
      <c r="T53" s="188">
        <v>0</v>
      </c>
      <c r="U53" s="191">
        <f t="shared" si="0"/>
        <v>0</v>
      </c>
      <c r="V53" s="188">
        <v>0</v>
      </c>
      <c r="W53" s="188">
        <v>0</v>
      </c>
      <c r="X53" s="188">
        <v>0</v>
      </c>
      <c r="Y53" s="188">
        <v>0</v>
      </c>
      <c r="Z53" s="188">
        <v>0</v>
      </c>
      <c r="AA53" s="188">
        <v>0</v>
      </c>
      <c r="AB53" s="188">
        <v>0</v>
      </c>
      <c r="AC53" s="191">
        <f t="shared" si="1"/>
        <v>0</v>
      </c>
      <c r="AD53" s="188">
        <v>0</v>
      </c>
      <c r="AE53" s="188">
        <v>0</v>
      </c>
      <c r="AF53" s="188">
        <v>0</v>
      </c>
      <c r="AG53" s="188">
        <v>0</v>
      </c>
      <c r="AH53" s="191">
        <f t="shared" si="2"/>
        <v>0</v>
      </c>
      <c r="AI53" s="188">
        <v>0</v>
      </c>
      <c r="AJ53" s="188">
        <v>0</v>
      </c>
      <c r="AK53" s="188">
        <v>0</v>
      </c>
      <c r="AL53" s="188">
        <v>0</v>
      </c>
      <c r="AM53" s="188">
        <v>0</v>
      </c>
      <c r="AN53" s="188">
        <v>8726801.8599999994</v>
      </c>
      <c r="AO53" s="188">
        <v>0</v>
      </c>
      <c r="AP53" s="188">
        <v>0</v>
      </c>
      <c r="AQ53" s="188">
        <v>0</v>
      </c>
      <c r="AR53" s="191">
        <f t="shared" si="3"/>
        <v>8821081.6999999993</v>
      </c>
      <c r="AS53" s="191">
        <f t="shared" si="4"/>
        <v>1016803.83</v>
      </c>
      <c r="AT53" s="188">
        <v>0</v>
      </c>
      <c r="AU53" s="188">
        <v>0</v>
      </c>
      <c r="AV53" s="188">
        <v>0</v>
      </c>
      <c r="AW53" s="188">
        <v>79973.87999999999</v>
      </c>
      <c r="AX53" s="188">
        <v>936829.95</v>
      </c>
      <c r="AY53" s="188">
        <v>0</v>
      </c>
      <c r="AZ53" s="191">
        <f t="shared" si="5"/>
        <v>109134656.15000001</v>
      </c>
      <c r="BA53" s="188">
        <v>29634705.040000003</v>
      </c>
      <c r="BB53" s="188">
        <v>69519996.440000013</v>
      </c>
      <c r="BC53" s="188">
        <v>0</v>
      </c>
      <c r="BD53" s="188">
        <v>1629797.48</v>
      </c>
      <c r="BE53" s="188">
        <v>2341930.2999999998</v>
      </c>
      <c r="BF53" s="188">
        <v>5958591.4100000001</v>
      </c>
      <c r="BG53" s="188">
        <v>0</v>
      </c>
      <c r="BH53" s="188">
        <v>49635.48</v>
      </c>
      <c r="BI53" s="188">
        <v>0</v>
      </c>
      <c r="BJ53" s="191">
        <f t="shared" si="6"/>
        <v>110151459.98</v>
      </c>
      <c r="BK53" s="191">
        <f t="shared" si="7"/>
        <v>-101330378.28</v>
      </c>
      <c r="BL53" s="191">
        <f>$BO$9+SUMPRODUCT($D$10:D53,$BK$10:BK53)</f>
        <v>-2342364703.7126913</v>
      </c>
      <c r="BM53" s="190">
        <f t="shared" si="8"/>
        <v>4.79</v>
      </c>
      <c r="BN53" s="191">
        <f t="shared" si="13"/>
        <v>0</v>
      </c>
      <c r="BO53" s="192">
        <f t="shared" si="9"/>
        <v>0</v>
      </c>
      <c r="BP53" s="189">
        <f t="shared" si="14"/>
        <v>14384059.14662431</v>
      </c>
      <c r="BQ53" s="189">
        <f t="shared" si="15"/>
        <v>625706572.8781575</v>
      </c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153">
        <f t="shared" si="19"/>
        <v>45</v>
      </c>
      <c r="B54" s="154">
        <f t="shared" si="19"/>
        <v>2066</v>
      </c>
      <c r="C54" s="29">
        <v>4.79</v>
      </c>
      <c r="D54" s="152">
        <f t="shared" si="16"/>
        <v>0.12181</v>
      </c>
      <c r="E54" s="188">
        <v>0</v>
      </c>
      <c r="F54" s="191">
        <f t="shared" si="18"/>
        <v>0</v>
      </c>
      <c r="G54" s="188">
        <v>0</v>
      </c>
      <c r="H54" s="188">
        <v>0</v>
      </c>
      <c r="I54" s="188">
        <v>0</v>
      </c>
      <c r="J54" s="188">
        <v>0</v>
      </c>
      <c r="K54" s="188">
        <v>13555.01</v>
      </c>
      <c r="L54" s="188">
        <v>81834.829999999987</v>
      </c>
      <c r="M54" s="191">
        <f t="shared" si="12"/>
        <v>0</v>
      </c>
      <c r="N54" s="188">
        <v>0</v>
      </c>
      <c r="O54" s="188">
        <v>0</v>
      </c>
      <c r="P54" s="188">
        <v>0</v>
      </c>
      <c r="Q54" s="188">
        <v>0</v>
      </c>
      <c r="R54" s="188">
        <v>0</v>
      </c>
      <c r="S54" s="188">
        <v>0</v>
      </c>
      <c r="T54" s="188">
        <v>0</v>
      </c>
      <c r="U54" s="191">
        <f t="shared" si="0"/>
        <v>0</v>
      </c>
      <c r="V54" s="188">
        <v>0</v>
      </c>
      <c r="W54" s="188">
        <v>0</v>
      </c>
      <c r="X54" s="188">
        <v>0</v>
      </c>
      <c r="Y54" s="188">
        <v>0</v>
      </c>
      <c r="Z54" s="188">
        <v>0</v>
      </c>
      <c r="AA54" s="188">
        <v>0</v>
      </c>
      <c r="AB54" s="188">
        <v>0</v>
      </c>
      <c r="AC54" s="191">
        <f t="shared" si="1"/>
        <v>0</v>
      </c>
      <c r="AD54" s="188">
        <v>0</v>
      </c>
      <c r="AE54" s="188">
        <v>0</v>
      </c>
      <c r="AF54" s="188">
        <v>0</v>
      </c>
      <c r="AG54" s="188">
        <v>0</v>
      </c>
      <c r="AH54" s="191">
        <f t="shared" si="2"/>
        <v>0</v>
      </c>
      <c r="AI54" s="188">
        <v>0</v>
      </c>
      <c r="AJ54" s="188">
        <v>0</v>
      </c>
      <c r="AK54" s="188">
        <v>0</v>
      </c>
      <c r="AL54" s="188">
        <v>0</v>
      </c>
      <c r="AM54" s="188">
        <v>0</v>
      </c>
      <c r="AN54" s="188">
        <v>7337593.8799999999</v>
      </c>
      <c r="AO54" s="188">
        <v>0</v>
      </c>
      <c r="AP54" s="188">
        <v>0</v>
      </c>
      <c r="AQ54" s="188">
        <v>0</v>
      </c>
      <c r="AR54" s="191">
        <f t="shared" si="3"/>
        <v>7432983.7199999997</v>
      </c>
      <c r="AS54" s="191">
        <f t="shared" si="4"/>
        <v>1022944.75</v>
      </c>
      <c r="AT54" s="188">
        <v>0</v>
      </c>
      <c r="AU54" s="188">
        <v>0</v>
      </c>
      <c r="AV54" s="188">
        <v>0</v>
      </c>
      <c r="AW54" s="188">
        <v>41276.46</v>
      </c>
      <c r="AX54" s="188">
        <v>981668.29</v>
      </c>
      <c r="AY54" s="188">
        <v>0</v>
      </c>
      <c r="AZ54" s="191">
        <f t="shared" si="5"/>
        <v>91763713.609999999</v>
      </c>
      <c r="BA54" s="188">
        <v>26197712.16</v>
      </c>
      <c r="BB54" s="188">
        <v>57349172.359999999</v>
      </c>
      <c r="BC54" s="188">
        <v>0</v>
      </c>
      <c r="BD54" s="188">
        <v>1365888.18</v>
      </c>
      <c r="BE54" s="188">
        <v>1835621.01</v>
      </c>
      <c r="BF54" s="188">
        <v>4971526.74</v>
      </c>
      <c r="BG54" s="188">
        <v>0</v>
      </c>
      <c r="BH54" s="188">
        <v>43793.16</v>
      </c>
      <c r="BI54" s="188">
        <v>0</v>
      </c>
      <c r="BJ54" s="191">
        <f t="shared" si="6"/>
        <v>92786658.359999999</v>
      </c>
      <c r="BK54" s="191">
        <f t="shared" si="7"/>
        <v>-85353674.640000001</v>
      </c>
      <c r="BL54" s="191">
        <f>$BO$9+SUMPRODUCT($D$10:D54,$BK$10:BK54)</f>
        <v>-2352761634.8205895</v>
      </c>
      <c r="BM54" s="190">
        <f t="shared" si="8"/>
        <v>4.79</v>
      </c>
      <c r="BN54" s="191">
        <f t="shared" si="13"/>
        <v>0</v>
      </c>
      <c r="BO54" s="192">
        <f t="shared" si="9"/>
        <v>0</v>
      </c>
      <c r="BP54" s="189">
        <f t="shared" si="14"/>
        <v>11562389.970940517</v>
      </c>
      <c r="BQ54" s="189">
        <f t="shared" si="15"/>
        <v>514526353.70685303</v>
      </c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153">
        <f t="shared" si="19"/>
        <v>46</v>
      </c>
      <c r="B55" s="154">
        <f t="shared" si="19"/>
        <v>2067</v>
      </c>
      <c r="C55" s="29">
        <v>4.79</v>
      </c>
      <c r="D55" s="152">
        <f t="shared" si="16"/>
        <v>0.11624</v>
      </c>
      <c r="E55" s="188">
        <v>0</v>
      </c>
      <c r="F55" s="191">
        <f t="shared" si="18"/>
        <v>0</v>
      </c>
      <c r="G55" s="188">
        <v>0</v>
      </c>
      <c r="H55" s="188">
        <v>0</v>
      </c>
      <c r="I55" s="188">
        <v>0</v>
      </c>
      <c r="J55" s="188">
        <v>0</v>
      </c>
      <c r="K55" s="188">
        <v>14204.39</v>
      </c>
      <c r="L55" s="188">
        <v>72362.94</v>
      </c>
      <c r="M55" s="191">
        <f t="shared" si="12"/>
        <v>0</v>
      </c>
      <c r="N55" s="188">
        <v>0</v>
      </c>
      <c r="O55" s="188">
        <v>0</v>
      </c>
      <c r="P55" s="188">
        <v>0</v>
      </c>
      <c r="Q55" s="188">
        <v>0</v>
      </c>
      <c r="R55" s="188">
        <v>0</v>
      </c>
      <c r="S55" s="188">
        <v>0</v>
      </c>
      <c r="T55" s="188">
        <v>0</v>
      </c>
      <c r="U55" s="191">
        <f t="shared" si="0"/>
        <v>0</v>
      </c>
      <c r="V55" s="188">
        <v>0</v>
      </c>
      <c r="W55" s="188">
        <v>0</v>
      </c>
      <c r="X55" s="188">
        <v>0</v>
      </c>
      <c r="Y55" s="188">
        <v>0</v>
      </c>
      <c r="Z55" s="188">
        <v>0</v>
      </c>
      <c r="AA55" s="188">
        <v>0</v>
      </c>
      <c r="AB55" s="188">
        <v>0</v>
      </c>
      <c r="AC55" s="191">
        <f t="shared" si="1"/>
        <v>0</v>
      </c>
      <c r="AD55" s="188">
        <v>0</v>
      </c>
      <c r="AE55" s="188">
        <v>0</v>
      </c>
      <c r="AF55" s="188">
        <v>0</v>
      </c>
      <c r="AG55" s="188">
        <v>0</v>
      </c>
      <c r="AH55" s="191">
        <f t="shared" si="2"/>
        <v>0</v>
      </c>
      <c r="AI55" s="188">
        <v>0</v>
      </c>
      <c r="AJ55" s="188">
        <v>0</v>
      </c>
      <c r="AK55" s="188">
        <v>0</v>
      </c>
      <c r="AL55" s="188">
        <v>0</v>
      </c>
      <c r="AM55" s="188">
        <v>0</v>
      </c>
      <c r="AN55" s="188">
        <v>3301894.53</v>
      </c>
      <c r="AO55" s="188">
        <v>0</v>
      </c>
      <c r="AP55" s="188">
        <v>0</v>
      </c>
      <c r="AQ55" s="188">
        <v>0</v>
      </c>
      <c r="AR55" s="191">
        <f t="shared" si="3"/>
        <v>3388461.86</v>
      </c>
      <c r="AS55" s="191">
        <f t="shared" si="4"/>
        <v>904544.62</v>
      </c>
      <c r="AT55" s="188">
        <v>0</v>
      </c>
      <c r="AU55" s="188">
        <v>0</v>
      </c>
      <c r="AV55" s="188">
        <v>0</v>
      </c>
      <c r="AW55" s="188">
        <v>43253.94</v>
      </c>
      <c r="AX55" s="188">
        <v>861290.68</v>
      </c>
      <c r="AY55" s="188">
        <v>0</v>
      </c>
      <c r="AZ55" s="191">
        <f t="shared" si="5"/>
        <v>41312004.990000002</v>
      </c>
      <c r="BA55" s="188">
        <v>15953852.33</v>
      </c>
      <c r="BB55" s="188">
        <v>20590156.960000001</v>
      </c>
      <c r="BC55" s="188">
        <v>0</v>
      </c>
      <c r="BD55" s="188">
        <v>1044695.86</v>
      </c>
      <c r="BE55" s="188">
        <v>1451709.3800000001</v>
      </c>
      <c r="BF55" s="188">
        <v>2233266.5099999998</v>
      </c>
      <c r="BG55" s="188">
        <v>0</v>
      </c>
      <c r="BH55" s="188">
        <v>38323.950000000004</v>
      </c>
      <c r="BI55" s="188">
        <v>0</v>
      </c>
      <c r="BJ55" s="191">
        <f t="shared" si="6"/>
        <v>42216549.609999999</v>
      </c>
      <c r="BK55" s="191">
        <f t="shared" si="7"/>
        <v>-38828087.75</v>
      </c>
      <c r="BL55" s="191">
        <f>$BO$9+SUMPRODUCT($D$10:D55,$BK$10:BK55)</f>
        <v>-2357275011.7406497</v>
      </c>
      <c r="BM55" s="190">
        <f t="shared" si="8"/>
        <v>4.79</v>
      </c>
      <c r="BN55" s="191">
        <f t="shared" si="13"/>
        <v>0</v>
      </c>
      <c r="BO55" s="192">
        <f t="shared" si="9"/>
        <v>0</v>
      </c>
      <c r="BP55" s="189">
        <f t="shared" si="14"/>
        <v>5018056.7645395026</v>
      </c>
      <c r="BQ55" s="189">
        <f t="shared" si="15"/>
        <v>228321582.78654736</v>
      </c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153">
        <f t="shared" si="19"/>
        <v>47</v>
      </c>
      <c r="B56" s="154">
        <f t="shared" si="19"/>
        <v>2068</v>
      </c>
      <c r="C56" s="29">
        <v>4.79</v>
      </c>
      <c r="D56" s="152">
        <f t="shared" si="16"/>
        <v>0.11093</v>
      </c>
      <c r="E56" s="188">
        <v>0</v>
      </c>
      <c r="F56" s="191">
        <f t="shared" si="18"/>
        <v>0</v>
      </c>
      <c r="G56" s="188">
        <v>0</v>
      </c>
      <c r="H56" s="188">
        <v>0</v>
      </c>
      <c r="I56" s="188">
        <v>0</v>
      </c>
      <c r="J56" s="188">
        <v>0</v>
      </c>
      <c r="K56" s="188">
        <v>14883.880000000001</v>
      </c>
      <c r="L56" s="188">
        <v>65140.520000000004</v>
      </c>
      <c r="M56" s="191">
        <f t="shared" si="12"/>
        <v>0</v>
      </c>
      <c r="N56" s="188">
        <v>0</v>
      </c>
      <c r="O56" s="188">
        <v>0</v>
      </c>
      <c r="P56" s="188">
        <v>0</v>
      </c>
      <c r="Q56" s="188">
        <v>0</v>
      </c>
      <c r="R56" s="188">
        <v>0</v>
      </c>
      <c r="S56" s="188">
        <v>0</v>
      </c>
      <c r="T56" s="188">
        <v>0</v>
      </c>
      <c r="U56" s="191">
        <f t="shared" si="0"/>
        <v>0</v>
      </c>
      <c r="V56" s="188">
        <v>0</v>
      </c>
      <c r="W56" s="188">
        <v>0</v>
      </c>
      <c r="X56" s="188">
        <v>0</v>
      </c>
      <c r="Y56" s="188">
        <v>0</v>
      </c>
      <c r="Z56" s="188">
        <v>0</v>
      </c>
      <c r="AA56" s="188">
        <v>0</v>
      </c>
      <c r="AB56" s="188">
        <v>0</v>
      </c>
      <c r="AC56" s="191">
        <f t="shared" si="1"/>
        <v>0</v>
      </c>
      <c r="AD56" s="188">
        <v>0</v>
      </c>
      <c r="AE56" s="188">
        <v>0</v>
      </c>
      <c r="AF56" s="188">
        <v>0</v>
      </c>
      <c r="AG56" s="188">
        <v>0</v>
      </c>
      <c r="AH56" s="191">
        <f t="shared" si="2"/>
        <v>0</v>
      </c>
      <c r="AI56" s="188">
        <v>0</v>
      </c>
      <c r="AJ56" s="188">
        <v>0</v>
      </c>
      <c r="AK56" s="188">
        <v>0</v>
      </c>
      <c r="AL56" s="188">
        <v>0</v>
      </c>
      <c r="AM56" s="188">
        <v>0</v>
      </c>
      <c r="AN56" s="188">
        <v>2358260.63</v>
      </c>
      <c r="AO56" s="188">
        <v>0</v>
      </c>
      <c r="AP56" s="188">
        <v>0</v>
      </c>
      <c r="AQ56" s="188">
        <v>0</v>
      </c>
      <c r="AR56" s="191">
        <f t="shared" si="3"/>
        <v>2438285.0299999998</v>
      </c>
      <c r="AS56" s="191">
        <f t="shared" si="4"/>
        <v>814253.41</v>
      </c>
      <c r="AT56" s="188">
        <v>0</v>
      </c>
      <c r="AU56" s="188">
        <v>0</v>
      </c>
      <c r="AV56" s="188">
        <v>0</v>
      </c>
      <c r="AW56" s="188">
        <v>0</v>
      </c>
      <c r="AX56" s="188">
        <v>814253.41</v>
      </c>
      <c r="AY56" s="188">
        <v>0</v>
      </c>
      <c r="AZ56" s="191">
        <f t="shared" si="5"/>
        <v>29513779.879999999</v>
      </c>
      <c r="BA56" s="188">
        <v>11896656.459999999</v>
      </c>
      <c r="BB56" s="188">
        <v>14000772.42</v>
      </c>
      <c r="BC56" s="188">
        <v>0</v>
      </c>
      <c r="BD56" s="188">
        <v>837375.66</v>
      </c>
      <c r="BE56" s="188">
        <v>1153274.49</v>
      </c>
      <c r="BF56" s="188">
        <v>1590182.27</v>
      </c>
      <c r="BG56" s="188">
        <v>0</v>
      </c>
      <c r="BH56" s="188">
        <v>35518.58</v>
      </c>
      <c r="BI56" s="188">
        <v>0</v>
      </c>
      <c r="BJ56" s="191">
        <f t="shared" si="6"/>
        <v>30328033.289999999</v>
      </c>
      <c r="BK56" s="191">
        <f t="shared" si="7"/>
        <v>-27889748.260000002</v>
      </c>
      <c r="BL56" s="191">
        <f>$BO$9+SUMPRODUCT($D$10:D56,$BK$10:BK56)</f>
        <v>-2360368821.5151315</v>
      </c>
      <c r="BM56" s="190">
        <f t="shared" si="8"/>
        <v>4.79</v>
      </c>
      <c r="BN56" s="191">
        <f t="shared" si="13"/>
        <v>0</v>
      </c>
      <c r="BO56" s="192">
        <f t="shared" si="9"/>
        <v>0</v>
      </c>
      <c r="BP56" s="189">
        <f t="shared" si="14"/>
        <v>3439242.1195554468</v>
      </c>
      <c r="BQ56" s="189">
        <f t="shared" si="15"/>
        <v>159924758.55932829</v>
      </c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153">
        <f t="shared" si="19"/>
        <v>48</v>
      </c>
      <c r="B57" s="154">
        <f t="shared" si="19"/>
        <v>2069</v>
      </c>
      <c r="C57" s="29">
        <v>4.79</v>
      </c>
      <c r="D57" s="152">
        <f t="shared" si="16"/>
        <v>0.10586</v>
      </c>
      <c r="E57" s="188">
        <v>0</v>
      </c>
      <c r="F57" s="191">
        <f t="shared" si="18"/>
        <v>0</v>
      </c>
      <c r="G57" s="188">
        <v>0</v>
      </c>
      <c r="H57" s="188">
        <v>0</v>
      </c>
      <c r="I57" s="188">
        <v>0</v>
      </c>
      <c r="J57" s="188">
        <v>0</v>
      </c>
      <c r="K57" s="188">
        <v>15596.960000000001</v>
      </c>
      <c r="L57" s="188">
        <v>68260.319999999992</v>
      </c>
      <c r="M57" s="191">
        <f t="shared" si="12"/>
        <v>0</v>
      </c>
      <c r="N57" s="188">
        <v>0</v>
      </c>
      <c r="O57" s="188">
        <v>0</v>
      </c>
      <c r="P57" s="188">
        <v>0</v>
      </c>
      <c r="Q57" s="188">
        <v>0</v>
      </c>
      <c r="R57" s="188">
        <v>0</v>
      </c>
      <c r="S57" s="188">
        <v>0</v>
      </c>
      <c r="T57" s="188">
        <v>0</v>
      </c>
      <c r="U57" s="191">
        <f t="shared" si="0"/>
        <v>0</v>
      </c>
      <c r="V57" s="188">
        <v>0</v>
      </c>
      <c r="W57" s="188">
        <v>0</v>
      </c>
      <c r="X57" s="188">
        <v>0</v>
      </c>
      <c r="Y57" s="188">
        <v>0</v>
      </c>
      <c r="Z57" s="188">
        <v>0</v>
      </c>
      <c r="AA57" s="188">
        <v>0</v>
      </c>
      <c r="AB57" s="188">
        <v>0</v>
      </c>
      <c r="AC57" s="191">
        <f t="shared" si="1"/>
        <v>0</v>
      </c>
      <c r="AD57" s="188">
        <v>0</v>
      </c>
      <c r="AE57" s="188">
        <v>0</v>
      </c>
      <c r="AF57" s="188">
        <v>0</v>
      </c>
      <c r="AG57" s="188">
        <v>0</v>
      </c>
      <c r="AH57" s="191">
        <f t="shared" si="2"/>
        <v>0</v>
      </c>
      <c r="AI57" s="188">
        <v>0</v>
      </c>
      <c r="AJ57" s="188">
        <v>0</v>
      </c>
      <c r="AK57" s="188">
        <v>0</v>
      </c>
      <c r="AL57" s="188">
        <v>0</v>
      </c>
      <c r="AM57" s="188">
        <v>0</v>
      </c>
      <c r="AN57" s="188">
        <v>1568895.22</v>
      </c>
      <c r="AO57" s="188">
        <v>0</v>
      </c>
      <c r="AP57" s="188">
        <v>0</v>
      </c>
      <c r="AQ57" s="188">
        <v>0</v>
      </c>
      <c r="AR57" s="191">
        <f t="shared" si="3"/>
        <v>1652752.5</v>
      </c>
      <c r="AS57" s="191">
        <f t="shared" si="4"/>
        <v>853250.47</v>
      </c>
      <c r="AT57" s="188">
        <v>0</v>
      </c>
      <c r="AU57" s="188">
        <v>0</v>
      </c>
      <c r="AV57" s="188">
        <v>0</v>
      </c>
      <c r="AW57" s="188">
        <v>0</v>
      </c>
      <c r="AX57" s="188">
        <v>853250.47</v>
      </c>
      <c r="AY57" s="188">
        <v>0</v>
      </c>
      <c r="AZ57" s="191">
        <f t="shared" si="5"/>
        <v>19641526.02</v>
      </c>
      <c r="BA57" s="188">
        <v>8737778.5499999989</v>
      </c>
      <c r="BB57" s="188">
        <v>8438357.4299999997</v>
      </c>
      <c r="BC57" s="188">
        <v>0</v>
      </c>
      <c r="BD57" s="188">
        <v>577321.94000000006</v>
      </c>
      <c r="BE57" s="188">
        <v>808187.48</v>
      </c>
      <c r="BF57" s="188">
        <v>1049539.75</v>
      </c>
      <c r="BG57" s="188">
        <v>0</v>
      </c>
      <c r="BH57" s="188">
        <v>30340.87</v>
      </c>
      <c r="BI57" s="188">
        <v>0</v>
      </c>
      <c r="BJ57" s="191">
        <f t="shared" si="6"/>
        <v>20494776.489999998</v>
      </c>
      <c r="BK57" s="191">
        <f t="shared" si="7"/>
        <v>-18842023.989999998</v>
      </c>
      <c r="BL57" s="191">
        <f>$BO$9+SUMPRODUCT($D$10:D57,$BK$10:BK57)</f>
        <v>-2362363438.1747127</v>
      </c>
      <c r="BM57" s="190">
        <f t="shared" si="8"/>
        <v>4.79</v>
      </c>
      <c r="BN57" s="191">
        <f t="shared" si="13"/>
        <v>0</v>
      </c>
      <c r="BO57" s="192">
        <f t="shared" si="9"/>
        <v>0</v>
      </c>
      <c r="BP57" s="189">
        <f t="shared" si="14"/>
        <v>2217212.6868408262</v>
      </c>
      <c r="BQ57" s="189">
        <f t="shared" si="15"/>
        <v>105317602.62493925</v>
      </c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153">
        <f t="shared" si="19"/>
        <v>49</v>
      </c>
      <c r="B58" s="154">
        <f t="shared" si="19"/>
        <v>2070</v>
      </c>
      <c r="C58" s="29">
        <v>4.79</v>
      </c>
      <c r="D58" s="152">
        <f t="shared" si="16"/>
        <v>0.10102</v>
      </c>
      <c r="E58" s="188">
        <v>0</v>
      </c>
      <c r="F58" s="191">
        <f t="shared" si="18"/>
        <v>0</v>
      </c>
      <c r="G58" s="188">
        <v>0</v>
      </c>
      <c r="H58" s="188">
        <v>0</v>
      </c>
      <c r="I58" s="188">
        <v>0</v>
      </c>
      <c r="J58" s="188">
        <v>0</v>
      </c>
      <c r="K58" s="188">
        <v>16344.2</v>
      </c>
      <c r="L58" s="188">
        <v>52440.130000000005</v>
      </c>
      <c r="M58" s="191">
        <f t="shared" si="12"/>
        <v>0</v>
      </c>
      <c r="N58" s="188">
        <v>0</v>
      </c>
      <c r="O58" s="188">
        <v>0</v>
      </c>
      <c r="P58" s="188">
        <v>0</v>
      </c>
      <c r="Q58" s="188">
        <v>0</v>
      </c>
      <c r="R58" s="188">
        <v>0</v>
      </c>
      <c r="S58" s="188">
        <v>0</v>
      </c>
      <c r="T58" s="188">
        <v>0</v>
      </c>
      <c r="U58" s="191">
        <f t="shared" si="0"/>
        <v>0</v>
      </c>
      <c r="V58" s="188">
        <v>0</v>
      </c>
      <c r="W58" s="188">
        <v>0</v>
      </c>
      <c r="X58" s="188">
        <v>0</v>
      </c>
      <c r="Y58" s="188">
        <v>0</v>
      </c>
      <c r="Z58" s="188">
        <v>0</v>
      </c>
      <c r="AA58" s="188">
        <v>0</v>
      </c>
      <c r="AB58" s="188">
        <v>0</v>
      </c>
      <c r="AC58" s="191">
        <f t="shared" si="1"/>
        <v>0</v>
      </c>
      <c r="AD58" s="188">
        <v>0</v>
      </c>
      <c r="AE58" s="188">
        <v>0</v>
      </c>
      <c r="AF58" s="188">
        <v>0</v>
      </c>
      <c r="AG58" s="188">
        <v>0</v>
      </c>
      <c r="AH58" s="191">
        <f t="shared" si="2"/>
        <v>0</v>
      </c>
      <c r="AI58" s="188">
        <v>0</v>
      </c>
      <c r="AJ58" s="188">
        <v>0</v>
      </c>
      <c r="AK58" s="188">
        <v>0</v>
      </c>
      <c r="AL58" s="188">
        <v>0</v>
      </c>
      <c r="AM58" s="188">
        <v>0</v>
      </c>
      <c r="AN58" s="188">
        <v>428567.09</v>
      </c>
      <c r="AO58" s="188">
        <v>0</v>
      </c>
      <c r="AP58" s="188">
        <v>0</v>
      </c>
      <c r="AQ58" s="188">
        <v>0</v>
      </c>
      <c r="AR58" s="191">
        <f t="shared" si="3"/>
        <v>497351.42</v>
      </c>
      <c r="AS58" s="191">
        <f t="shared" si="4"/>
        <v>655506.51</v>
      </c>
      <c r="AT58" s="188">
        <v>0</v>
      </c>
      <c r="AU58" s="188">
        <v>0</v>
      </c>
      <c r="AV58" s="188">
        <v>0</v>
      </c>
      <c r="AW58" s="188">
        <v>0</v>
      </c>
      <c r="AX58" s="188">
        <v>655506.51</v>
      </c>
      <c r="AY58" s="188">
        <v>0</v>
      </c>
      <c r="AZ58" s="191">
        <f t="shared" si="5"/>
        <v>5380804.75</v>
      </c>
      <c r="BA58" s="188">
        <v>2123492.6799999997</v>
      </c>
      <c r="BB58" s="188">
        <v>2184518.4699999997</v>
      </c>
      <c r="BC58" s="188">
        <v>0</v>
      </c>
      <c r="BD58" s="188">
        <v>278305.76</v>
      </c>
      <c r="BE58" s="188">
        <v>487823.35999999999</v>
      </c>
      <c r="BF58" s="188">
        <v>282954.79000000004</v>
      </c>
      <c r="BG58" s="188">
        <v>0</v>
      </c>
      <c r="BH58" s="188">
        <v>23709.69</v>
      </c>
      <c r="BI58" s="188">
        <v>0</v>
      </c>
      <c r="BJ58" s="191">
        <f t="shared" si="6"/>
        <v>6036311.2599999998</v>
      </c>
      <c r="BK58" s="191">
        <f t="shared" si="7"/>
        <v>-5538959.8399999999</v>
      </c>
      <c r="BL58" s="191">
        <f>$BO$9+SUMPRODUCT($D$10:D58,$BK$10:BK58)</f>
        <v>-2362922983.8977494</v>
      </c>
      <c r="BM58" s="190">
        <f t="shared" si="8"/>
        <v>4.79</v>
      </c>
      <c r="BN58" s="191">
        <f t="shared" si="13"/>
        <v>0</v>
      </c>
      <c r="BO58" s="192">
        <f t="shared" si="9"/>
        <v>0</v>
      </c>
      <c r="BP58" s="189">
        <f t="shared" si="14"/>
        <v>621656.05572223279</v>
      </c>
      <c r="BQ58" s="189">
        <f t="shared" si="15"/>
        <v>30150318.70252829</v>
      </c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153">
        <f t="shared" ref="A59:B74" si="20">A58+1</f>
        <v>50</v>
      </c>
      <c r="B59" s="154">
        <f t="shared" si="20"/>
        <v>2071</v>
      </c>
      <c r="C59" s="29">
        <v>4.79</v>
      </c>
      <c r="D59" s="152">
        <f t="shared" si="16"/>
        <v>9.64E-2</v>
      </c>
      <c r="E59" s="188">
        <v>0</v>
      </c>
      <c r="F59" s="191">
        <f t="shared" si="18"/>
        <v>0</v>
      </c>
      <c r="G59" s="188">
        <v>0</v>
      </c>
      <c r="H59" s="188">
        <v>0</v>
      </c>
      <c r="I59" s="188">
        <v>0</v>
      </c>
      <c r="J59" s="188">
        <v>0</v>
      </c>
      <c r="K59" s="188">
        <v>17127.23</v>
      </c>
      <c r="L59" s="188">
        <v>43067.130000000005</v>
      </c>
      <c r="M59" s="191">
        <f t="shared" si="12"/>
        <v>0</v>
      </c>
      <c r="N59" s="188">
        <v>0</v>
      </c>
      <c r="O59" s="188">
        <v>0</v>
      </c>
      <c r="P59" s="188">
        <v>0</v>
      </c>
      <c r="Q59" s="188">
        <v>0</v>
      </c>
      <c r="R59" s="188">
        <v>0</v>
      </c>
      <c r="S59" s="188">
        <v>0</v>
      </c>
      <c r="T59" s="188">
        <v>0</v>
      </c>
      <c r="U59" s="191">
        <f t="shared" si="0"/>
        <v>0</v>
      </c>
      <c r="V59" s="188">
        <v>0</v>
      </c>
      <c r="W59" s="188">
        <v>0</v>
      </c>
      <c r="X59" s="188">
        <v>0</v>
      </c>
      <c r="Y59" s="188">
        <v>0</v>
      </c>
      <c r="Z59" s="188">
        <v>0</v>
      </c>
      <c r="AA59" s="188">
        <v>0</v>
      </c>
      <c r="AB59" s="188">
        <v>0</v>
      </c>
      <c r="AC59" s="191">
        <f t="shared" si="1"/>
        <v>0</v>
      </c>
      <c r="AD59" s="188">
        <v>0</v>
      </c>
      <c r="AE59" s="188">
        <v>0</v>
      </c>
      <c r="AF59" s="188">
        <v>0</v>
      </c>
      <c r="AG59" s="188">
        <v>0</v>
      </c>
      <c r="AH59" s="191">
        <f t="shared" si="2"/>
        <v>0</v>
      </c>
      <c r="AI59" s="188">
        <v>0</v>
      </c>
      <c r="AJ59" s="188">
        <v>0</v>
      </c>
      <c r="AK59" s="188">
        <v>0</v>
      </c>
      <c r="AL59" s="188">
        <v>0</v>
      </c>
      <c r="AM59" s="188">
        <v>0</v>
      </c>
      <c r="AN59" s="188">
        <v>254363.28</v>
      </c>
      <c r="AO59" s="188">
        <v>0</v>
      </c>
      <c r="AP59" s="188">
        <v>0</v>
      </c>
      <c r="AQ59" s="188">
        <v>0</v>
      </c>
      <c r="AR59" s="191">
        <f t="shared" si="3"/>
        <v>314557.64</v>
      </c>
      <c r="AS59" s="191">
        <f t="shared" si="4"/>
        <v>538340.61</v>
      </c>
      <c r="AT59" s="188">
        <v>0</v>
      </c>
      <c r="AU59" s="188">
        <v>0</v>
      </c>
      <c r="AV59" s="188">
        <v>0</v>
      </c>
      <c r="AW59" s="188">
        <v>0</v>
      </c>
      <c r="AX59" s="188">
        <v>538340.61</v>
      </c>
      <c r="AY59" s="188">
        <v>0</v>
      </c>
      <c r="AZ59" s="191">
        <f t="shared" si="5"/>
        <v>3197479.4</v>
      </c>
      <c r="BA59" s="188">
        <v>1445448.39</v>
      </c>
      <c r="BB59" s="188">
        <v>1101308.98</v>
      </c>
      <c r="BC59" s="188">
        <v>0</v>
      </c>
      <c r="BD59" s="188">
        <v>169612.92</v>
      </c>
      <c r="BE59" s="188">
        <v>297530.13</v>
      </c>
      <c r="BF59" s="188">
        <v>165635.51</v>
      </c>
      <c r="BG59" s="188">
        <v>0</v>
      </c>
      <c r="BH59" s="188">
        <v>17943.469999999998</v>
      </c>
      <c r="BI59" s="188">
        <v>0</v>
      </c>
      <c r="BJ59" s="191">
        <f t="shared" si="6"/>
        <v>3735820.01</v>
      </c>
      <c r="BK59" s="191">
        <f t="shared" si="7"/>
        <v>-3421262.37</v>
      </c>
      <c r="BL59" s="191">
        <f>$BO$9+SUMPRODUCT($D$10:D59,$BK$10:BK59)</f>
        <v>-2363252793.5902176</v>
      </c>
      <c r="BM59" s="190">
        <f t="shared" si="8"/>
        <v>4.79</v>
      </c>
      <c r="BN59" s="191">
        <f t="shared" si="13"/>
        <v>0</v>
      </c>
      <c r="BO59" s="192">
        <f t="shared" si="9"/>
        <v>0</v>
      </c>
      <c r="BP59" s="189">
        <f t="shared" si="14"/>
        <v>366828.32800674136</v>
      </c>
      <c r="BQ59" s="189">
        <f t="shared" si="15"/>
        <v>18158002.236333698</v>
      </c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153">
        <f t="shared" si="20"/>
        <v>51</v>
      </c>
      <c r="B60" s="154">
        <f t="shared" si="20"/>
        <v>2072</v>
      </c>
      <c r="C60" s="29">
        <v>4.79</v>
      </c>
      <c r="D60" s="152">
        <f t="shared" si="16"/>
        <v>9.1990000000000002E-2</v>
      </c>
      <c r="E60" s="188">
        <v>0</v>
      </c>
      <c r="F60" s="191">
        <f t="shared" si="18"/>
        <v>0</v>
      </c>
      <c r="G60" s="188">
        <v>0</v>
      </c>
      <c r="H60" s="188">
        <v>0</v>
      </c>
      <c r="I60" s="188">
        <v>0</v>
      </c>
      <c r="J60" s="188">
        <v>0</v>
      </c>
      <c r="K60" s="188">
        <v>17948.769999999997</v>
      </c>
      <c r="L60" s="188">
        <v>45132.380000000005</v>
      </c>
      <c r="M60" s="191">
        <f t="shared" si="12"/>
        <v>0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91">
        <f t="shared" si="0"/>
        <v>0</v>
      </c>
      <c r="V60" s="188">
        <v>0</v>
      </c>
      <c r="W60" s="188">
        <v>0</v>
      </c>
      <c r="X60" s="188">
        <v>0</v>
      </c>
      <c r="Y60" s="188">
        <v>0</v>
      </c>
      <c r="Z60" s="188">
        <v>0</v>
      </c>
      <c r="AA60" s="188">
        <v>0</v>
      </c>
      <c r="AB60" s="188">
        <v>0</v>
      </c>
      <c r="AC60" s="191">
        <f t="shared" si="1"/>
        <v>0</v>
      </c>
      <c r="AD60" s="188">
        <v>0</v>
      </c>
      <c r="AE60" s="188">
        <v>0</v>
      </c>
      <c r="AF60" s="188">
        <v>0</v>
      </c>
      <c r="AG60" s="188">
        <v>0</v>
      </c>
      <c r="AH60" s="191">
        <f t="shared" si="2"/>
        <v>0</v>
      </c>
      <c r="AI60" s="188">
        <v>0</v>
      </c>
      <c r="AJ60" s="188">
        <v>0</v>
      </c>
      <c r="AK60" s="188">
        <v>0</v>
      </c>
      <c r="AL60" s="188">
        <v>0</v>
      </c>
      <c r="AM60" s="188">
        <v>0</v>
      </c>
      <c r="AN60" s="188">
        <v>152227.80000000002</v>
      </c>
      <c r="AO60" s="188">
        <v>0</v>
      </c>
      <c r="AP60" s="188">
        <v>0</v>
      </c>
      <c r="AQ60" s="188">
        <v>0</v>
      </c>
      <c r="AR60" s="191">
        <f t="shared" si="3"/>
        <v>215308.95</v>
      </c>
      <c r="AS60" s="191">
        <f t="shared" si="4"/>
        <v>564149.24</v>
      </c>
      <c r="AT60" s="188">
        <v>0</v>
      </c>
      <c r="AU60" s="188">
        <v>0</v>
      </c>
      <c r="AV60" s="188">
        <v>0</v>
      </c>
      <c r="AW60" s="188">
        <v>0</v>
      </c>
      <c r="AX60" s="188">
        <v>564149.24</v>
      </c>
      <c r="AY60" s="188">
        <v>0</v>
      </c>
      <c r="AZ60" s="191">
        <f t="shared" si="5"/>
        <v>1915552.51</v>
      </c>
      <c r="BA60" s="188">
        <v>901774.36</v>
      </c>
      <c r="BB60" s="188">
        <v>616953.24</v>
      </c>
      <c r="BC60" s="188">
        <v>0</v>
      </c>
      <c r="BD60" s="188">
        <v>103467.12999999999</v>
      </c>
      <c r="BE60" s="188">
        <v>182615.08000000002</v>
      </c>
      <c r="BF60" s="188">
        <v>98031.67</v>
      </c>
      <c r="BG60" s="188">
        <v>0</v>
      </c>
      <c r="BH60" s="188">
        <v>12711.03</v>
      </c>
      <c r="BI60" s="188">
        <v>0</v>
      </c>
      <c r="BJ60" s="191">
        <f t="shared" si="6"/>
        <v>2479701.75</v>
      </c>
      <c r="BK60" s="191">
        <f t="shared" si="7"/>
        <v>-2264392.7999999998</v>
      </c>
      <c r="BL60" s="191">
        <f>$BO$9+SUMPRODUCT($D$10:D60,$BK$10:BK60)</f>
        <v>-2363461095.0838895</v>
      </c>
      <c r="BM60" s="190">
        <f t="shared" si="8"/>
        <v>4.79</v>
      </c>
      <c r="BN60" s="191">
        <f t="shared" si="13"/>
        <v>0</v>
      </c>
      <c r="BO60" s="192">
        <f t="shared" si="9"/>
        <v>0</v>
      </c>
      <c r="BP60" s="189">
        <f t="shared" si="14"/>
        <v>232282.01124626442</v>
      </c>
      <c r="BQ60" s="189">
        <f t="shared" si="15"/>
        <v>11730241.567936353</v>
      </c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153">
        <f t="shared" si="20"/>
        <v>52</v>
      </c>
      <c r="B61" s="154">
        <f t="shared" si="20"/>
        <v>2073</v>
      </c>
      <c r="C61" s="29">
        <v>4.79</v>
      </c>
      <c r="D61" s="152">
        <f t="shared" si="16"/>
        <v>8.7790000000000007E-2</v>
      </c>
      <c r="E61" s="188">
        <v>0</v>
      </c>
      <c r="F61" s="191">
        <f t="shared" si="18"/>
        <v>0</v>
      </c>
      <c r="G61" s="188">
        <v>0</v>
      </c>
      <c r="H61" s="188">
        <v>0</v>
      </c>
      <c r="I61" s="188">
        <v>0</v>
      </c>
      <c r="J61" s="188">
        <v>0</v>
      </c>
      <c r="K61" s="188">
        <v>18807.609999999997</v>
      </c>
      <c r="L61" s="188">
        <v>47291.46</v>
      </c>
      <c r="M61" s="191">
        <f t="shared" si="12"/>
        <v>0</v>
      </c>
      <c r="N61" s="188">
        <v>0</v>
      </c>
      <c r="O61" s="188">
        <v>0</v>
      </c>
      <c r="P61" s="188">
        <v>0</v>
      </c>
      <c r="Q61" s="188">
        <v>0</v>
      </c>
      <c r="R61" s="188">
        <v>0</v>
      </c>
      <c r="S61" s="188">
        <v>0</v>
      </c>
      <c r="T61" s="188">
        <v>0</v>
      </c>
      <c r="U61" s="191">
        <f t="shared" si="0"/>
        <v>0</v>
      </c>
      <c r="V61" s="188">
        <v>0</v>
      </c>
      <c r="W61" s="188">
        <v>0</v>
      </c>
      <c r="X61" s="188">
        <v>0</v>
      </c>
      <c r="Y61" s="188">
        <v>0</v>
      </c>
      <c r="Z61" s="188">
        <v>0</v>
      </c>
      <c r="AA61" s="188">
        <v>0</v>
      </c>
      <c r="AB61" s="188">
        <v>0</v>
      </c>
      <c r="AC61" s="191">
        <f t="shared" si="1"/>
        <v>0</v>
      </c>
      <c r="AD61" s="188">
        <v>0</v>
      </c>
      <c r="AE61" s="188">
        <v>0</v>
      </c>
      <c r="AF61" s="188">
        <v>0</v>
      </c>
      <c r="AG61" s="188">
        <v>0</v>
      </c>
      <c r="AH61" s="191">
        <f t="shared" si="2"/>
        <v>0</v>
      </c>
      <c r="AI61" s="188">
        <v>0</v>
      </c>
      <c r="AJ61" s="188">
        <v>0</v>
      </c>
      <c r="AK61" s="188">
        <v>0</v>
      </c>
      <c r="AL61" s="188">
        <v>0</v>
      </c>
      <c r="AM61" s="188">
        <v>0</v>
      </c>
      <c r="AN61" s="188">
        <v>70967.349999999991</v>
      </c>
      <c r="AO61" s="188">
        <v>0</v>
      </c>
      <c r="AP61" s="188">
        <v>0</v>
      </c>
      <c r="AQ61" s="188">
        <v>0</v>
      </c>
      <c r="AR61" s="191">
        <f t="shared" si="3"/>
        <v>137066.42000000001</v>
      </c>
      <c r="AS61" s="191">
        <f t="shared" si="4"/>
        <v>591139.25</v>
      </c>
      <c r="AT61" s="188">
        <v>0</v>
      </c>
      <c r="AU61" s="188">
        <v>0</v>
      </c>
      <c r="AV61" s="188">
        <v>0</v>
      </c>
      <c r="AW61" s="188">
        <v>0</v>
      </c>
      <c r="AX61" s="188">
        <v>591139.25</v>
      </c>
      <c r="AY61" s="188">
        <v>0</v>
      </c>
      <c r="AZ61" s="191">
        <f t="shared" si="5"/>
        <v>899709.86</v>
      </c>
      <c r="BA61" s="188">
        <v>338488.92</v>
      </c>
      <c r="BB61" s="188">
        <v>376797.66000000003</v>
      </c>
      <c r="BC61" s="188">
        <v>0</v>
      </c>
      <c r="BD61" s="188">
        <v>45048.11</v>
      </c>
      <c r="BE61" s="188">
        <v>81412.439999999988</v>
      </c>
      <c r="BF61" s="188">
        <v>45350.22</v>
      </c>
      <c r="BG61" s="188">
        <v>0</v>
      </c>
      <c r="BH61" s="188">
        <v>12612.51</v>
      </c>
      <c r="BI61" s="188">
        <v>0</v>
      </c>
      <c r="BJ61" s="191">
        <f t="shared" si="6"/>
        <v>1490849.11</v>
      </c>
      <c r="BK61" s="191">
        <f t="shared" si="7"/>
        <v>-1353782.69</v>
      </c>
      <c r="BL61" s="191">
        <f>$BO$9+SUMPRODUCT($D$10:D61,$BK$10:BK61)</f>
        <v>-2363579943.6662445</v>
      </c>
      <c r="BM61" s="190">
        <f t="shared" si="8"/>
        <v>4.79</v>
      </c>
      <c r="BN61" s="191">
        <f t="shared" si="13"/>
        <v>0</v>
      </c>
      <c r="BO61" s="192">
        <f t="shared" si="9"/>
        <v>0</v>
      </c>
      <c r="BP61" s="189">
        <f t="shared" si="14"/>
        <v>132822.65969249589</v>
      </c>
      <c r="BQ61" s="189">
        <f t="shared" si="15"/>
        <v>6840366.9741635378</v>
      </c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>
      <c r="A62" s="153">
        <f t="shared" si="20"/>
        <v>53</v>
      </c>
      <c r="B62" s="154">
        <f t="shared" si="20"/>
        <v>2074</v>
      </c>
      <c r="C62" s="29">
        <v>4.79</v>
      </c>
      <c r="D62" s="152">
        <f t="shared" si="16"/>
        <v>8.3779999999999993E-2</v>
      </c>
      <c r="E62" s="188">
        <v>0</v>
      </c>
      <c r="F62" s="191">
        <f t="shared" si="18"/>
        <v>0</v>
      </c>
      <c r="G62" s="188">
        <v>0</v>
      </c>
      <c r="H62" s="188">
        <v>0</v>
      </c>
      <c r="I62" s="188">
        <v>0</v>
      </c>
      <c r="J62" s="188">
        <v>0</v>
      </c>
      <c r="K62" s="188">
        <v>0</v>
      </c>
      <c r="L62" s="188">
        <v>5396.5700000000006</v>
      </c>
      <c r="M62" s="191">
        <f t="shared" si="12"/>
        <v>0</v>
      </c>
      <c r="N62" s="188">
        <v>0</v>
      </c>
      <c r="O62" s="188">
        <v>0</v>
      </c>
      <c r="P62" s="188">
        <v>0</v>
      </c>
      <c r="Q62" s="188">
        <v>0</v>
      </c>
      <c r="R62" s="188">
        <v>0</v>
      </c>
      <c r="S62" s="188">
        <v>0</v>
      </c>
      <c r="T62" s="188">
        <v>0</v>
      </c>
      <c r="U62" s="191">
        <f t="shared" si="0"/>
        <v>0</v>
      </c>
      <c r="V62" s="188">
        <v>0</v>
      </c>
      <c r="W62" s="188">
        <v>0</v>
      </c>
      <c r="X62" s="188">
        <v>0</v>
      </c>
      <c r="Y62" s="188">
        <v>0</v>
      </c>
      <c r="Z62" s="188">
        <v>0</v>
      </c>
      <c r="AA62" s="188">
        <v>0</v>
      </c>
      <c r="AB62" s="188">
        <v>0</v>
      </c>
      <c r="AC62" s="191">
        <f t="shared" si="1"/>
        <v>0</v>
      </c>
      <c r="AD62" s="188">
        <v>0</v>
      </c>
      <c r="AE62" s="188">
        <v>0</v>
      </c>
      <c r="AF62" s="188">
        <v>0</v>
      </c>
      <c r="AG62" s="188">
        <v>0</v>
      </c>
      <c r="AH62" s="191">
        <f t="shared" si="2"/>
        <v>0</v>
      </c>
      <c r="AI62" s="188">
        <v>0</v>
      </c>
      <c r="AJ62" s="188">
        <v>0</v>
      </c>
      <c r="AK62" s="188">
        <v>0</v>
      </c>
      <c r="AL62" s="188">
        <v>0</v>
      </c>
      <c r="AM62" s="188">
        <v>0</v>
      </c>
      <c r="AN62" s="188">
        <v>27125.09</v>
      </c>
      <c r="AO62" s="188">
        <v>0</v>
      </c>
      <c r="AP62" s="188">
        <v>0</v>
      </c>
      <c r="AQ62" s="188">
        <v>0</v>
      </c>
      <c r="AR62" s="191">
        <f t="shared" si="3"/>
        <v>32521.66</v>
      </c>
      <c r="AS62" s="191">
        <f t="shared" si="4"/>
        <v>67455.62</v>
      </c>
      <c r="AT62" s="188">
        <v>0</v>
      </c>
      <c r="AU62" s="188">
        <v>0</v>
      </c>
      <c r="AV62" s="188">
        <v>0</v>
      </c>
      <c r="AW62" s="188">
        <v>0</v>
      </c>
      <c r="AX62" s="188">
        <v>67455.62</v>
      </c>
      <c r="AY62" s="188">
        <v>0</v>
      </c>
      <c r="AZ62" s="191">
        <f t="shared" si="5"/>
        <v>347968.25</v>
      </c>
      <c r="BA62" s="188">
        <v>177042.23</v>
      </c>
      <c r="BB62" s="188">
        <v>92446.939999999988</v>
      </c>
      <c r="BC62" s="188">
        <v>0</v>
      </c>
      <c r="BD62" s="188">
        <v>18750.849999999999</v>
      </c>
      <c r="BE62" s="188">
        <v>33825.170000000006</v>
      </c>
      <c r="BF62" s="188">
        <v>17001.449999999997</v>
      </c>
      <c r="BG62" s="188">
        <v>0</v>
      </c>
      <c r="BH62" s="188">
        <v>8901.61</v>
      </c>
      <c r="BI62" s="188">
        <v>0</v>
      </c>
      <c r="BJ62" s="191">
        <f t="shared" si="6"/>
        <v>415423.87</v>
      </c>
      <c r="BK62" s="191">
        <f t="shared" si="7"/>
        <v>-382902.21</v>
      </c>
      <c r="BL62" s="191">
        <f>$BO$9+SUMPRODUCT($D$10:D62,$BK$10:BK62)</f>
        <v>-2363612023.2133985</v>
      </c>
      <c r="BM62" s="190">
        <f t="shared" si="8"/>
        <v>4.79</v>
      </c>
      <c r="BN62" s="191">
        <f t="shared" si="13"/>
        <v>0</v>
      </c>
      <c r="BO62" s="192">
        <f t="shared" si="9"/>
        <v>0</v>
      </c>
      <c r="BP62" s="189">
        <f t="shared" si="14"/>
        <v>34857.217197519516</v>
      </c>
      <c r="BQ62" s="189">
        <f t="shared" si="15"/>
        <v>1830003.9028697745</v>
      </c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153">
        <f t="shared" si="20"/>
        <v>54</v>
      </c>
      <c r="B63" s="154">
        <f t="shared" si="20"/>
        <v>2075</v>
      </c>
      <c r="C63" s="29">
        <v>4.79</v>
      </c>
      <c r="D63" s="152">
        <f t="shared" si="16"/>
        <v>7.9949999999999993E-2</v>
      </c>
      <c r="E63" s="188">
        <v>0</v>
      </c>
      <c r="F63" s="191">
        <f t="shared" si="18"/>
        <v>0</v>
      </c>
      <c r="G63" s="188">
        <v>0</v>
      </c>
      <c r="H63" s="188">
        <v>0</v>
      </c>
      <c r="I63" s="188">
        <v>0</v>
      </c>
      <c r="J63" s="188">
        <v>0</v>
      </c>
      <c r="K63" s="188">
        <v>0</v>
      </c>
      <c r="L63" s="188">
        <v>0</v>
      </c>
      <c r="M63" s="191">
        <f t="shared" si="12"/>
        <v>0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91">
        <f t="shared" si="0"/>
        <v>0</v>
      </c>
      <c r="V63" s="188">
        <v>0</v>
      </c>
      <c r="W63" s="188">
        <v>0</v>
      </c>
      <c r="X63" s="188">
        <v>0</v>
      </c>
      <c r="Y63" s="188">
        <v>0</v>
      </c>
      <c r="Z63" s="188">
        <v>0</v>
      </c>
      <c r="AA63" s="188">
        <v>0</v>
      </c>
      <c r="AB63" s="188">
        <v>0</v>
      </c>
      <c r="AC63" s="191">
        <f t="shared" si="1"/>
        <v>0</v>
      </c>
      <c r="AD63" s="188">
        <v>0</v>
      </c>
      <c r="AE63" s="188">
        <v>0</v>
      </c>
      <c r="AF63" s="188">
        <v>0</v>
      </c>
      <c r="AG63" s="188">
        <v>0</v>
      </c>
      <c r="AH63" s="191">
        <f t="shared" si="2"/>
        <v>0</v>
      </c>
      <c r="AI63" s="188">
        <v>0</v>
      </c>
      <c r="AJ63" s="188">
        <v>0</v>
      </c>
      <c r="AK63" s="188">
        <v>0</v>
      </c>
      <c r="AL63" s="188">
        <v>0</v>
      </c>
      <c r="AM63" s="188">
        <v>0</v>
      </c>
      <c r="AN63" s="188">
        <v>14625.5</v>
      </c>
      <c r="AO63" s="188">
        <v>0</v>
      </c>
      <c r="AP63" s="188">
        <v>0</v>
      </c>
      <c r="AQ63" s="188">
        <v>0</v>
      </c>
      <c r="AR63" s="191">
        <f t="shared" si="3"/>
        <v>14625.5</v>
      </c>
      <c r="AS63" s="191">
        <f t="shared" si="4"/>
        <v>0</v>
      </c>
      <c r="AT63" s="188">
        <v>0</v>
      </c>
      <c r="AU63" s="188">
        <v>0</v>
      </c>
      <c r="AV63" s="188">
        <v>0</v>
      </c>
      <c r="AW63" s="188">
        <v>0</v>
      </c>
      <c r="AX63" s="188">
        <v>0</v>
      </c>
      <c r="AY63" s="188">
        <v>0</v>
      </c>
      <c r="AZ63" s="191">
        <f t="shared" si="5"/>
        <v>189037.67</v>
      </c>
      <c r="BA63" s="188">
        <v>141539.40000000002</v>
      </c>
      <c r="BB63" s="188">
        <v>0</v>
      </c>
      <c r="BC63" s="188">
        <v>0</v>
      </c>
      <c r="BD63" s="188">
        <v>11600.04</v>
      </c>
      <c r="BE63" s="188">
        <v>20656.05</v>
      </c>
      <c r="BF63" s="188">
        <v>9023.7199999999993</v>
      </c>
      <c r="BG63" s="188">
        <v>0</v>
      </c>
      <c r="BH63" s="188">
        <v>6218.46</v>
      </c>
      <c r="BI63" s="188">
        <v>0</v>
      </c>
      <c r="BJ63" s="191">
        <f t="shared" si="6"/>
        <v>189037.67</v>
      </c>
      <c r="BK63" s="191">
        <f t="shared" si="7"/>
        <v>-174412.17</v>
      </c>
      <c r="BL63" s="191">
        <f>$BO$9+SUMPRODUCT($D$10:D63,$BK$10:BK63)</f>
        <v>-2363625967.4663901</v>
      </c>
      <c r="BM63" s="190">
        <f t="shared" si="8"/>
        <v>4.79</v>
      </c>
      <c r="BN63" s="191">
        <f t="shared" si="13"/>
        <v>0</v>
      </c>
      <c r="BO63" s="192">
        <f t="shared" si="9"/>
        <v>0</v>
      </c>
      <c r="BP63" s="189">
        <f t="shared" si="14"/>
        <v>14959.268897175791</v>
      </c>
      <c r="BQ63" s="189">
        <f t="shared" si="15"/>
        <v>800320.88599890482</v>
      </c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153">
        <f t="shared" si="20"/>
        <v>55</v>
      </c>
      <c r="B64" s="154">
        <f t="shared" si="20"/>
        <v>2076</v>
      </c>
      <c r="C64" s="29">
        <v>4.79</v>
      </c>
      <c r="D64" s="152">
        <f t="shared" si="16"/>
        <v>7.6300000000000007E-2</v>
      </c>
      <c r="E64" s="188">
        <v>0</v>
      </c>
      <c r="F64" s="191">
        <f t="shared" si="18"/>
        <v>0</v>
      </c>
      <c r="G64" s="188">
        <v>0</v>
      </c>
      <c r="H64" s="188">
        <v>0</v>
      </c>
      <c r="I64" s="188">
        <v>0</v>
      </c>
      <c r="J64" s="188">
        <v>0</v>
      </c>
      <c r="K64" s="188">
        <v>0</v>
      </c>
      <c r="L64" s="188">
        <v>0</v>
      </c>
      <c r="M64" s="191">
        <f t="shared" si="12"/>
        <v>0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91">
        <f t="shared" si="0"/>
        <v>0</v>
      </c>
      <c r="V64" s="188">
        <v>0</v>
      </c>
      <c r="W64" s="188">
        <v>0</v>
      </c>
      <c r="X64" s="188">
        <v>0</v>
      </c>
      <c r="Y64" s="188">
        <v>0</v>
      </c>
      <c r="Z64" s="188">
        <v>0</v>
      </c>
      <c r="AA64" s="188">
        <v>0</v>
      </c>
      <c r="AB64" s="188">
        <v>0</v>
      </c>
      <c r="AC64" s="191">
        <f t="shared" si="1"/>
        <v>0</v>
      </c>
      <c r="AD64" s="188">
        <v>0</v>
      </c>
      <c r="AE64" s="188">
        <v>0</v>
      </c>
      <c r="AF64" s="188">
        <v>0</v>
      </c>
      <c r="AG64" s="188">
        <v>0</v>
      </c>
      <c r="AH64" s="191">
        <f t="shared" si="2"/>
        <v>0</v>
      </c>
      <c r="AI64" s="188">
        <v>0</v>
      </c>
      <c r="AJ64" s="188">
        <v>0</v>
      </c>
      <c r="AK64" s="188">
        <v>0</v>
      </c>
      <c r="AL64" s="188">
        <v>0</v>
      </c>
      <c r="AM64" s="188">
        <v>0</v>
      </c>
      <c r="AN64" s="188">
        <v>7625.3600000000006</v>
      </c>
      <c r="AO64" s="188">
        <v>0</v>
      </c>
      <c r="AP64" s="188">
        <v>0</v>
      </c>
      <c r="AQ64" s="188">
        <v>0</v>
      </c>
      <c r="AR64" s="191">
        <f t="shared" si="3"/>
        <v>7625.36</v>
      </c>
      <c r="AS64" s="191">
        <f t="shared" si="4"/>
        <v>0</v>
      </c>
      <c r="AT64" s="188">
        <v>0</v>
      </c>
      <c r="AU64" s="188">
        <v>0</v>
      </c>
      <c r="AV64" s="188">
        <v>0</v>
      </c>
      <c r="AW64" s="188">
        <v>0</v>
      </c>
      <c r="AX64" s="188">
        <v>0</v>
      </c>
      <c r="AY64" s="188">
        <v>0</v>
      </c>
      <c r="AZ64" s="191">
        <f t="shared" si="5"/>
        <v>99986.57</v>
      </c>
      <c r="BA64" s="188">
        <v>73559.75</v>
      </c>
      <c r="BB64" s="188">
        <v>0</v>
      </c>
      <c r="BC64" s="188">
        <v>0</v>
      </c>
      <c r="BD64" s="188">
        <v>6136.06</v>
      </c>
      <c r="BE64" s="188">
        <v>10953.54</v>
      </c>
      <c r="BF64" s="188">
        <v>4666.5700000000006</v>
      </c>
      <c r="BG64" s="188">
        <v>0</v>
      </c>
      <c r="BH64" s="188">
        <v>4670.6500000000005</v>
      </c>
      <c r="BI64" s="188">
        <v>0</v>
      </c>
      <c r="BJ64" s="191">
        <f t="shared" si="6"/>
        <v>99986.57</v>
      </c>
      <c r="BK64" s="191">
        <f t="shared" si="7"/>
        <v>-92361.21</v>
      </c>
      <c r="BL64" s="191">
        <f>$BO$9+SUMPRODUCT($D$10:D64,$BK$10:BK64)</f>
        <v>-2363633014.6267133</v>
      </c>
      <c r="BM64" s="190">
        <f t="shared" si="8"/>
        <v>4.79</v>
      </c>
      <c r="BN64" s="191">
        <f t="shared" si="13"/>
        <v>0</v>
      </c>
      <c r="BO64" s="192">
        <f t="shared" si="9"/>
        <v>0</v>
      </c>
      <c r="BP64" s="189">
        <f t="shared" si="14"/>
        <v>7442.7622227614156</v>
      </c>
      <c r="BQ64" s="189">
        <f t="shared" si="15"/>
        <v>405630.54114049714</v>
      </c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153">
        <f t="shared" si="20"/>
        <v>56</v>
      </c>
      <c r="B65" s="154">
        <f t="shared" si="20"/>
        <v>2077</v>
      </c>
      <c r="C65" s="29">
        <v>4.79</v>
      </c>
      <c r="D65" s="152">
        <f t="shared" si="16"/>
        <v>7.281E-2</v>
      </c>
      <c r="E65" s="188">
        <v>0</v>
      </c>
      <c r="F65" s="191">
        <f t="shared" si="18"/>
        <v>0</v>
      </c>
      <c r="G65" s="188">
        <v>0</v>
      </c>
      <c r="H65" s="188">
        <v>0</v>
      </c>
      <c r="I65" s="188">
        <v>0</v>
      </c>
      <c r="J65" s="188">
        <v>0</v>
      </c>
      <c r="K65" s="188">
        <v>0</v>
      </c>
      <c r="L65" s="188">
        <v>0</v>
      </c>
      <c r="M65" s="191">
        <f t="shared" si="12"/>
        <v>0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91">
        <f t="shared" si="0"/>
        <v>0</v>
      </c>
      <c r="V65" s="188">
        <v>0</v>
      </c>
      <c r="W65" s="188">
        <v>0</v>
      </c>
      <c r="X65" s="188">
        <v>0</v>
      </c>
      <c r="Y65" s="188">
        <v>0</v>
      </c>
      <c r="Z65" s="188">
        <v>0</v>
      </c>
      <c r="AA65" s="188">
        <v>0</v>
      </c>
      <c r="AB65" s="188">
        <v>0</v>
      </c>
      <c r="AC65" s="191">
        <f t="shared" si="1"/>
        <v>0</v>
      </c>
      <c r="AD65" s="188">
        <v>0</v>
      </c>
      <c r="AE65" s="188">
        <v>0</v>
      </c>
      <c r="AF65" s="188">
        <v>0</v>
      </c>
      <c r="AG65" s="188">
        <v>0</v>
      </c>
      <c r="AH65" s="191">
        <f t="shared" si="2"/>
        <v>0</v>
      </c>
      <c r="AI65" s="188">
        <v>0</v>
      </c>
      <c r="AJ65" s="188">
        <v>0</v>
      </c>
      <c r="AK65" s="188">
        <v>0</v>
      </c>
      <c r="AL65" s="188">
        <v>0</v>
      </c>
      <c r="AM65" s="188">
        <v>0</v>
      </c>
      <c r="AN65" s="188">
        <v>0</v>
      </c>
      <c r="AO65" s="188">
        <v>0</v>
      </c>
      <c r="AP65" s="188">
        <v>0</v>
      </c>
      <c r="AQ65" s="188">
        <v>0</v>
      </c>
      <c r="AR65" s="191">
        <f t="shared" si="3"/>
        <v>0</v>
      </c>
      <c r="AS65" s="191">
        <f t="shared" si="4"/>
        <v>0</v>
      </c>
      <c r="AT65" s="188">
        <v>0</v>
      </c>
      <c r="AU65" s="188">
        <v>0</v>
      </c>
      <c r="AV65" s="188">
        <v>0</v>
      </c>
      <c r="AW65" s="188">
        <v>0</v>
      </c>
      <c r="AX65" s="188">
        <v>0</v>
      </c>
      <c r="AY65" s="188">
        <v>0</v>
      </c>
      <c r="AZ65" s="191">
        <f t="shared" si="5"/>
        <v>3519.06</v>
      </c>
      <c r="BA65" s="188">
        <v>0</v>
      </c>
      <c r="BB65" s="188">
        <v>0</v>
      </c>
      <c r="BC65" s="188">
        <v>0</v>
      </c>
      <c r="BD65" s="188">
        <v>0</v>
      </c>
      <c r="BE65" s="188">
        <v>0</v>
      </c>
      <c r="BF65" s="188">
        <v>0</v>
      </c>
      <c r="BG65" s="188">
        <v>0</v>
      </c>
      <c r="BH65" s="188">
        <v>3519.0600000000004</v>
      </c>
      <c r="BI65" s="188">
        <v>0</v>
      </c>
      <c r="BJ65" s="191">
        <f t="shared" si="6"/>
        <v>3519.06</v>
      </c>
      <c r="BK65" s="191">
        <f t="shared" si="7"/>
        <v>-3519.06</v>
      </c>
      <c r="BL65" s="191">
        <f>$BO$9+SUMPRODUCT($D$10:D65,$BK$10:BK65)</f>
        <v>-2363633270.849472</v>
      </c>
      <c r="BM65" s="190">
        <f t="shared" si="8"/>
        <v>4.79</v>
      </c>
      <c r="BN65" s="191">
        <f t="shared" si="13"/>
        <v>0</v>
      </c>
      <c r="BO65" s="192">
        <f t="shared" si="9"/>
        <v>0</v>
      </c>
      <c r="BP65" s="189">
        <f t="shared" si="14"/>
        <v>-3.388590102035472E-14</v>
      </c>
      <c r="BQ65" s="189">
        <f t="shared" si="15"/>
        <v>-1.8806675066296871E-12</v>
      </c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153">
        <f t="shared" si="20"/>
        <v>57</v>
      </c>
      <c r="B66" s="154">
        <f t="shared" si="20"/>
        <v>2078</v>
      </c>
      <c r="C66" s="29">
        <v>4.79</v>
      </c>
      <c r="D66" s="152">
        <f t="shared" si="16"/>
        <v>6.948E-2</v>
      </c>
      <c r="E66" s="188">
        <v>0</v>
      </c>
      <c r="F66" s="191">
        <f t="shared" si="18"/>
        <v>0</v>
      </c>
      <c r="G66" s="188">
        <v>0</v>
      </c>
      <c r="H66" s="188">
        <v>0</v>
      </c>
      <c r="I66" s="188">
        <v>0</v>
      </c>
      <c r="J66" s="188">
        <v>0</v>
      </c>
      <c r="K66" s="188">
        <v>0</v>
      </c>
      <c r="L66" s="188">
        <v>0</v>
      </c>
      <c r="M66" s="191">
        <f t="shared" si="12"/>
        <v>0</v>
      </c>
      <c r="N66" s="188">
        <v>0</v>
      </c>
      <c r="O66" s="188">
        <v>0</v>
      </c>
      <c r="P66" s="188">
        <v>0</v>
      </c>
      <c r="Q66" s="188">
        <v>0</v>
      </c>
      <c r="R66" s="188">
        <v>0</v>
      </c>
      <c r="S66" s="188">
        <v>0</v>
      </c>
      <c r="T66" s="188">
        <v>0</v>
      </c>
      <c r="U66" s="191">
        <f t="shared" si="0"/>
        <v>0</v>
      </c>
      <c r="V66" s="188">
        <v>0</v>
      </c>
      <c r="W66" s="188">
        <v>0</v>
      </c>
      <c r="X66" s="188">
        <v>0</v>
      </c>
      <c r="Y66" s="188">
        <v>0</v>
      </c>
      <c r="Z66" s="188">
        <v>0</v>
      </c>
      <c r="AA66" s="188">
        <v>0</v>
      </c>
      <c r="AB66" s="188">
        <v>0</v>
      </c>
      <c r="AC66" s="191">
        <f t="shared" si="1"/>
        <v>0</v>
      </c>
      <c r="AD66" s="188">
        <v>0</v>
      </c>
      <c r="AE66" s="188">
        <v>0</v>
      </c>
      <c r="AF66" s="188">
        <v>0</v>
      </c>
      <c r="AG66" s="188">
        <v>0</v>
      </c>
      <c r="AH66" s="191">
        <f t="shared" si="2"/>
        <v>0</v>
      </c>
      <c r="AI66" s="188">
        <v>0</v>
      </c>
      <c r="AJ66" s="188">
        <v>0</v>
      </c>
      <c r="AK66" s="188">
        <v>0</v>
      </c>
      <c r="AL66" s="188">
        <v>0</v>
      </c>
      <c r="AM66" s="188">
        <v>0</v>
      </c>
      <c r="AN66" s="188">
        <v>0</v>
      </c>
      <c r="AO66" s="188">
        <v>0</v>
      </c>
      <c r="AP66" s="188">
        <v>0</v>
      </c>
      <c r="AQ66" s="188">
        <v>0</v>
      </c>
      <c r="AR66" s="191">
        <f t="shared" si="3"/>
        <v>0</v>
      </c>
      <c r="AS66" s="191">
        <f t="shared" si="4"/>
        <v>0</v>
      </c>
      <c r="AT66" s="188">
        <v>0</v>
      </c>
      <c r="AU66" s="188">
        <v>0</v>
      </c>
      <c r="AV66" s="188">
        <v>0</v>
      </c>
      <c r="AW66" s="188">
        <v>0</v>
      </c>
      <c r="AX66" s="188">
        <v>0</v>
      </c>
      <c r="AY66" s="188">
        <v>0</v>
      </c>
      <c r="AZ66" s="191">
        <f t="shared" si="5"/>
        <v>1921.5</v>
      </c>
      <c r="BA66" s="188">
        <v>0</v>
      </c>
      <c r="BB66" s="188">
        <v>0</v>
      </c>
      <c r="BC66" s="188">
        <v>0</v>
      </c>
      <c r="BD66" s="188">
        <v>0</v>
      </c>
      <c r="BE66" s="188">
        <v>0</v>
      </c>
      <c r="BF66" s="188">
        <v>0</v>
      </c>
      <c r="BG66" s="188">
        <v>0</v>
      </c>
      <c r="BH66" s="188">
        <v>1921.5</v>
      </c>
      <c r="BI66" s="188">
        <v>0</v>
      </c>
      <c r="BJ66" s="191">
        <f t="shared" si="6"/>
        <v>1921.5</v>
      </c>
      <c r="BK66" s="191">
        <f t="shared" si="7"/>
        <v>-1921.5</v>
      </c>
      <c r="BL66" s="191">
        <f>$BO$9+SUMPRODUCT($D$10:D66,$BK$10:BK66)</f>
        <v>-2363633404.3552918</v>
      </c>
      <c r="BM66" s="190">
        <f t="shared" si="8"/>
        <v>4.79</v>
      </c>
      <c r="BN66" s="191">
        <f t="shared" si="13"/>
        <v>0</v>
      </c>
      <c r="BO66" s="192">
        <f t="shared" si="9"/>
        <v>0</v>
      </c>
      <c r="BP66" s="189">
        <f t="shared" si="14"/>
        <v>0</v>
      </c>
      <c r="BQ66" s="189">
        <f t="shared" si="15"/>
        <v>0</v>
      </c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153">
        <f t="shared" si="20"/>
        <v>58</v>
      </c>
      <c r="B67" s="154">
        <f t="shared" si="20"/>
        <v>2079</v>
      </c>
      <c r="C67" s="29">
        <v>4.79</v>
      </c>
      <c r="D67" s="152">
        <f t="shared" si="16"/>
        <v>6.6299999999999998E-2</v>
      </c>
      <c r="E67" s="188">
        <v>0</v>
      </c>
      <c r="F67" s="191">
        <f t="shared" si="18"/>
        <v>0</v>
      </c>
      <c r="G67" s="188">
        <v>0</v>
      </c>
      <c r="H67" s="188">
        <v>0</v>
      </c>
      <c r="I67" s="188">
        <v>0</v>
      </c>
      <c r="J67" s="188">
        <v>0</v>
      </c>
      <c r="K67" s="188">
        <v>0</v>
      </c>
      <c r="L67" s="188">
        <v>0</v>
      </c>
      <c r="M67" s="191">
        <f t="shared" si="12"/>
        <v>0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91">
        <f t="shared" si="0"/>
        <v>0</v>
      </c>
      <c r="V67" s="188">
        <v>0</v>
      </c>
      <c r="W67" s="188">
        <v>0</v>
      </c>
      <c r="X67" s="188">
        <v>0</v>
      </c>
      <c r="Y67" s="188">
        <v>0</v>
      </c>
      <c r="Z67" s="188">
        <v>0</v>
      </c>
      <c r="AA67" s="188">
        <v>0</v>
      </c>
      <c r="AB67" s="188">
        <v>0</v>
      </c>
      <c r="AC67" s="191">
        <f t="shared" si="1"/>
        <v>0</v>
      </c>
      <c r="AD67" s="188">
        <v>0</v>
      </c>
      <c r="AE67" s="188">
        <v>0</v>
      </c>
      <c r="AF67" s="188">
        <v>0</v>
      </c>
      <c r="AG67" s="188">
        <v>0</v>
      </c>
      <c r="AH67" s="191">
        <f t="shared" si="2"/>
        <v>0</v>
      </c>
      <c r="AI67" s="188">
        <v>0</v>
      </c>
      <c r="AJ67" s="188">
        <v>0</v>
      </c>
      <c r="AK67" s="188">
        <v>0</v>
      </c>
      <c r="AL67" s="188">
        <v>0</v>
      </c>
      <c r="AM67" s="188">
        <v>0</v>
      </c>
      <c r="AN67" s="188">
        <v>0</v>
      </c>
      <c r="AO67" s="188">
        <v>0</v>
      </c>
      <c r="AP67" s="188">
        <v>0</v>
      </c>
      <c r="AQ67" s="188">
        <v>0</v>
      </c>
      <c r="AR67" s="191">
        <f t="shared" si="3"/>
        <v>0</v>
      </c>
      <c r="AS67" s="191">
        <f t="shared" si="4"/>
        <v>0</v>
      </c>
      <c r="AT67" s="188">
        <v>0</v>
      </c>
      <c r="AU67" s="188">
        <v>0</v>
      </c>
      <c r="AV67" s="188">
        <v>0</v>
      </c>
      <c r="AW67" s="188">
        <v>0</v>
      </c>
      <c r="AX67" s="188">
        <v>0</v>
      </c>
      <c r="AY67" s="188">
        <v>0</v>
      </c>
      <c r="AZ67" s="191">
        <f t="shared" si="5"/>
        <v>1004.19</v>
      </c>
      <c r="BA67" s="188">
        <v>0</v>
      </c>
      <c r="BB67" s="188">
        <v>0</v>
      </c>
      <c r="BC67" s="188">
        <v>0</v>
      </c>
      <c r="BD67" s="188">
        <v>0</v>
      </c>
      <c r="BE67" s="188">
        <v>0</v>
      </c>
      <c r="BF67" s="188">
        <v>0</v>
      </c>
      <c r="BG67" s="188">
        <v>0</v>
      </c>
      <c r="BH67" s="188">
        <v>1004.1899999999999</v>
      </c>
      <c r="BI67" s="188">
        <v>0</v>
      </c>
      <c r="BJ67" s="191">
        <f t="shared" si="6"/>
        <v>1004.19</v>
      </c>
      <c r="BK67" s="191">
        <f t="shared" si="7"/>
        <v>-1004.19</v>
      </c>
      <c r="BL67" s="191">
        <f>$BO$9+SUMPRODUCT($D$10:D67,$BK$10:BK67)</f>
        <v>-2363633470.9330888</v>
      </c>
      <c r="BM67" s="190">
        <f t="shared" si="8"/>
        <v>4.79</v>
      </c>
      <c r="BN67" s="191">
        <f t="shared" si="13"/>
        <v>0</v>
      </c>
      <c r="BO67" s="192">
        <f t="shared" si="9"/>
        <v>0</v>
      </c>
      <c r="BP67" s="189">
        <f t="shared" si="14"/>
        <v>7.7147057465565995E-15</v>
      </c>
      <c r="BQ67" s="189">
        <f t="shared" si="15"/>
        <v>4.4359558042700449E-13</v>
      </c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153">
        <f t="shared" si="20"/>
        <v>59</v>
      </c>
      <c r="B68" s="154">
        <f t="shared" si="20"/>
        <v>2080</v>
      </c>
      <c r="C68" s="29">
        <v>4.79</v>
      </c>
      <c r="D68" s="152">
        <f t="shared" si="16"/>
        <v>6.3270000000000007E-2</v>
      </c>
      <c r="E68" s="188">
        <v>0</v>
      </c>
      <c r="F68" s="191">
        <f t="shared" si="18"/>
        <v>0</v>
      </c>
      <c r="G68" s="188">
        <v>0</v>
      </c>
      <c r="H68" s="188">
        <v>0</v>
      </c>
      <c r="I68" s="188">
        <v>0</v>
      </c>
      <c r="J68" s="188">
        <v>0</v>
      </c>
      <c r="K68" s="188">
        <v>0</v>
      </c>
      <c r="L68" s="188">
        <v>0</v>
      </c>
      <c r="M68" s="191">
        <f t="shared" si="12"/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91">
        <f t="shared" si="0"/>
        <v>0</v>
      </c>
      <c r="V68" s="188">
        <v>0</v>
      </c>
      <c r="W68" s="188">
        <v>0</v>
      </c>
      <c r="X68" s="188">
        <v>0</v>
      </c>
      <c r="Y68" s="188">
        <v>0</v>
      </c>
      <c r="Z68" s="188">
        <v>0</v>
      </c>
      <c r="AA68" s="188">
        <v>0</v>
      </c>
      <c r="AB68" s="188">
        <v>0</v>
      </c>
      <c r="AC68" s="191">
        <f t="shared" si="1"/>
        <v>0</v>
      </c>
      <c r="AD68" s="188">
        <v>0</v>
      </c>
      <c r="AE68" s="188">
        <v>0</v>
      </c>
      <c r="AF68" s="188">
        <v>0</v>
      </c>
      <c r="AG68" s="188">
        <v>0</v>
      </c>
      <c r="AH68" s="191">
        <f t="shared" si="2"/>
        <v>0</v>
      </c>
      <c r="AI68" s="188">
        <v>0</v>
      </c>
      <c r="AJ68" s="188">
        <v>0</v>
      </c>
      <c r="AK68" s="188">
        <v>0</v>
      </c>
      <c r="AL68" s="188">
        <v>0</v>
      </c>
      <c r="AM68" s="188">
        <v>0</v>
      </c>
      <c r="AN68" s="188">
        <v>0</v>
      </c>
      <c r="AO68" s="188">
        <v>0</v>
      </c>
      <c r="AP68" s="188">
        <v>0</v>
      </c>
      <c r="AQ68" s="188">
        <v>0</v>
      </c>
      <c r="AR68" s="191">
        <f t="shared" si="3"/>
        <v>0</v>
      </c>
      <c r="AS68" s="191">
        <f t="shared" si="4"/>
        <v>0</v>
      </c>
      <c r="AT68" s="188">
        <v>0</v>
      </c>
      <c r="AU68" s="188">
        <v>0</v>
      </c>
      <c r="AV68" s="188">
        <v>0</v>
      </c>
      <c r="AW68" s="188">
        <v>0</v>
      </c>
      <c r="AX68" s="188">
        <v>0</v>
      </c>
      <c r="AY68" s="188">
        <v>0</v>
      </c>
      <c r="AZ68" s="191">
        <f t="shared" si="5"/>
        <v>76.33</v>
      </c>
      <c r="BA68" s="188">
        <v>0</v>
      </c>
      <c r="BB68" s="188">
        <v>0</v>
      </c>
      <c r="BC68" s="188">
        <v>0</v>
      </c>
      <c r="BD68" s="188">
        <v>0</v>
      </c>
      <c r="BE68" s="188">
        <v>0</v>
      </c>
      <c r="BF68" s="188">
        <v>0</v>
      </c>
      <c r="BG68" s="188">
        <v>0</v>
      </c>
      <c r="BH68" s="188">
        <v>76.33</v>
      </c>
      <c r="BI68" s="188">
        <v>0</v>
      </c>
      <c r="BJ68" s="191">
        <f t="shared" si="6"/>
        <v>76.33</v>
      </c>
      <c r="BK68" s="191">
        <f t="shared" si="7"/>
        <v>-76.33</v>
      </c>
      <c r="BL68" s="191">
        <f>$BO$9+SUMPRODUCT($D$10:D68,$BK$10:BK68)</f>
        <v>-2363633475.7624879</v>
      </c>
      <c r="BM68" s="190">
        <f t="shared" si="8"/>
        <v>4.79</v>
      </c>
      <c r="BN68" s="191">
        <f t="shared" si="13"/>
        <v>0</v>
      </c>
      <c r="BO68" s="192">
        <f t="shared" si="9"/>
        <v>0</v>
      </c>
      <c r="BP68" s="189">
        <f t="shared" si="14"/>
        <v>0</v>
      </c>
      <c r="BQ68" s="189">
        <f t="shared" si="15"/>
        <v>0</v>
      </c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153">
        <f t="shared" si="20"/>
        <v>60</v>
      </c>
      <c r="B69" s="154">
        <f t="shared" si="20"/>
        <v>2081</v>
      </c>
      <c r="C69" s="29">
        <v>4.79</v>
      </c>
      <c r="D69" s="152">
        <f t="shared" si="16"/>
        <v>6.0380000000000003E-2</v>
      </c>
      <c r="E69" s="188">
        <v>0</v>
      </c>
      <c r="F69" s="191">
        <f t="shared" si="18"/>
        <v>0</v>
      </c>
      <c r="G69" s="188">
        <v>0</v>
      </c>
      <c r="H69" s="188">
        <v>0</v>
      </c>
      <c r="I69" s="188">
        <v>0</v>
      </c>
      <c r="J69" s="188">
        <v>0</v>
      </c>
      <c r="K69" s="188">
        <v>0</v>
      </c>
      <c r="L69" s="188">
        <v>0</v>
      </c>
      <c r="M69" s="191">
        <f t="shared" si="12"/>
        <v>0</v>
      </c>
      <c r="N69" s="188">
        <v>0</v>
      </c>
      <c r="O69" s="188">
        <v>0</v>
      </c>
      <c r="P69" s="188">
        <v>0</v>
      </c>
      <c r="Q69" s="188">
        <v>0</v>
      </c>
      <c r="R69" s="188">
        <v>0</v>
      </c>
      <c r="S69" s="188">
        <v>0</v>
      </c>
      <c r="T69" s="188">
        <v>0</v>
      </c>
      <c r="U69" s="191">
        <f t="shared" si="0"/>
        <v>0</v>
      </c>
      <c r="V69" s="188">
        <v>0</v>
      </c>
      <c r="W69" s="188">
        <v>0</v>
      </c>
      <c r="X69" s="188">
        <v>0</v>
      </c>
      <c r="Y69" s="188">
        <v>0</v>
      </c>
      <c r="Z69" s="188">
        <v>0</v>
      </c>
      <c r="AA69" s="188">
        <v>0</v>
      </c>
      <c r="AB69" s="188">
        <v>0</v>
      </c>
      <c r="AC69" s="191">
        <f t="shared" si="1"/>
        <v>0</v>
      </c>
      <c r="AD69" s="188">
        <v>0</v>
      </c>
      <c r="AE69" s="188">
        <v>0</v>
      </c>
      <c r="AF69" s="188">
        <v>0</v>
      </c>
      <c r="AG69" s="188">
        <v>0</v>
      </c>
      <c r="AH69" s="191">
        <f t="shared" si="2"/>
        <v>0</v>
      </c>
      <c r="AI69" s="188">
        <v>0</v>
      </c>
      <c r="AJ69" s="188">
        <v>0</v>
      </c>
      <c r="AK69" s="188">
        <v>0</v>
      </c>
      <c r="AL69" s="188">
        <v>0</v>
      </c>
      <c r="AM69" s="188">
        <v>0</v>
      </c>
      <c r="AN69" s="188">
        <v>0</v>
      </c>
      <c r="AO69" s="188">
        <v>0</v>
      </c>
      <c r="AP69" s="188">
        <v>0</v>
      </c>
      <c r="AQ69" s="188">
        <v>0</v>
      </c>
      <c r="AR69" s="191">
        <f t="shared" si="3"/>
        <v>0</v>
      </c>
      <c r="AS69" s="191">
        <f t="shared" si="4"/>
        <v>0</v>
      </c>
      <c r="AT69" s="188">
        <v>0</v>
      </c>
      <c r="AU69" s="188">
        <v>0</v>
      </c>
      <c r="AV69" s="188">
        <v>0</v>
      </c>
      <c r="AW69" s="188">
        <v>0</v>
      </c>
      <c r="AX69" s="188">
        <v>0</v>
      </c>
      <c r="AY69" s="188">
        <v>0</v>
      </c>
      <c r="AZ69" s="191">
        <f t="shared" si="5"/>
        <v>0</v>
      </c>
      <c r="BA69" s="188">
        <v>0</v>
      </c>
      <c r="BB69" s="188">
        <v>0</v>
      </c>
      <c r="BC69" s="188">
        <v>0</v>
      </c>
      <c r="BD69" s="188">
        <v>0</v>
      </c>
      <c r="BE69" s="188">
        <v>0</v>
      </c>
      <c r="BF69" s="188">
        <v>0</v>
      </c>
      <c r="BG69" s="188">
        <v>0</v>
      </c>
      <c r="BH69" s="188">
        <v>0</v>
      </c>
      <c r="BI69" s="188">
        <v>0</v>
      </c>
      <c r="BJ69" s="191">
        <f t="shared" si="6"/>
        <v>0</v>
      </c>
      <c r="BK69" s="191">
        <f t="shared" si="7"/>
        <v>0</v>
      </c>
      <c r="BL69" s="191">
        <f>$BO$9+SUMPRODUCT($D$10:D69,$BK$10:BK69)</f>
        <v>-2363633475.7624879</v>
      </c>
      <c r="BM69" s="190">
        <f t="shared" si="8"/>
        <v>4.79</v>
      </c>
      <c r="BN69" s="191">
        <f t="shared" si="13"/>
        <v>0</v>
      </c>
      <c r="BO69" s="192">
        <f t="shared" si="9"/>
        <v>0</v>
      </c>
      <c r="BP69" s="189">
        <f t="shared" si="14"/>
        <v>0</v>
      </c>
      <c r="BQ69" s="189">
        <f t="shared" si="15"/>
        <v>0</v>
      </c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153">
        <f t="shared" si="20"/>
        <v>61</v>
      </c>
      <c r="B70" s="154">
        <f t="shared" si="20"/>
        <v>2082</v>
      </c>
      <c r="C70" s="29">
        <v>4.79</v>
      </c>
      <c r="D70" s="152">
        <f t="shared" si="16"/>
        <v>5.7619999999999998E-2</v>
      </c>
      <c r="E70" s="188">
        <v>0</v>
      </c>
      <c r="F70" s="191">
        <f t="shared" si="18"/>
        <v>0</v>
      </c>
      <c r="G70" s="188">
        <v>0</v>
      </c>
      <c r="H70" s="188">
        <v>0</v>
      </c>
      <c r="I70" s="188">
        <v>0</v>
      </c>
      <c r="J70" s="188">
        <v>0</v>
      </c>
      <c r="K70" s="188">
        <v>0</v>
      </c>
      <c r="L70" s="188">
        <v>0</v>
      </c>
      <c r="M70" s="191">
        <f t="shared" si="12"/>
        <v>0</v>
      </c>
      <c r="N70" s="188">
        <v>0</v>
      </c>
      <c r="O70" s="188">
        <v>0</v>
      </c>
      <c r="P70" s="188">
        <v>0</v>
      </c>
      <c r="Q70" s="188">
        <v>0</v>
      </c>
      <c r="R70" s="188">
        <v>0</v>
      </c>
      <c r="S70" s="188">
        <v>0</v>
      </c>
      <c r="T70" s="188">
        <v>0</v>
      </c>
      <c r="U70" s="191">
        <f t="shared" si="0"/>
        <v>0</v>
      </c>
      <c r="V70" s="188">
        <v>0</v>
      </c>
      <c r="W70" s="188">
        <v>0</v>
      </c>
      <c r="X70" s="188">
        <v>0</v>
      </c>
      <c r="Y70" s="188">
        <v>0</v>
      </c>
      <c r="Z70" s="188">
        <v>0</v>
      </c>
      <c r="AA70" s="188">
        <v>0</v>
      </c>
      <c r="AB70" s="188">
        <v>0</v>
      </c>
      <c r="AC70" s="191">
        <f t="shared" si="1"/>
        <v>0</v>
      </c>
      <c r="AD70" s="188">
        <v>0</v>
      </c>
      <c r="AE70" s="188">
        <v>0</v>
      </c>
      <c r="AF70" s="188">
        <v>0</v>
      </c>
      <c r="AG70" s="188">
        <v>0</v>
      </c>
      <c r="AH70" s="191">
        <f t="shared" si="2"/>
        <v>0</v>
      </c>
      <c r="AI70" s="188">
        <v>0</v>
      </c>
      <c r="AJ70" s="188">
        <v>0</v>
      </c>
      <c r="AK70" s="188">
        <v>0</v>
      </c>
      <c r="AL70" s="188">
        <v>0</v>
      </c>
      <c r="AM70" s="188">
        <v>0</v>
      </c>
      <c r="AN70" s="188">
        <v>0</v>
      </c>
      <c r="AO70" s="188">
        <v>0</v>
      </c>
      <c r="AP70" s="188">
        <v>0</v>
      </c>
      <c r="AQ70" s="188">
        <v>0</v>
      </c>
      <c r="AR70" s="191">
        <f t="shared" si="3"/>
        <v>0</v>
      </c>
      <c r="AS70" s="191">
        <f t="shared" si="4"/>
        <v>0</v>
      </c>
      <c r="AT70" s="188">
        <v>0</v>
      </c>
      <c r="AU70" s="188">
        <v>0</v>
      </c>
      <c r="AV70" s="188">
        <v>0</v>
      </c>
      <c r="AW70" s="188">
        <v>0</v>
      </c>
      <c r="AX70" s="188">
        <v>0</v>
      </c>
      <c r="AY70" s="188">
        <v>0</v>
      </c>
      <c r="AZ70" s="191">
        <f t="shared" si="5"/>
        <v>0</v>
      </c>
      <c r="BA70" s="188">
        <v>0</v>
      </c>
      <c r="BB70" s="188">
        <v>0</v>
      </c>
      <c r="BC70" s="188">
        <v>0</v>
      </c>
      <c r="BD70" s="188">
        <v>0</v>
      </c>
      <c r="BE70" s="188">
        <v>0</v>
      </c>
      <c r="BF70" s="188">
        <v>0</v>
      </c>
      <c r="BG70" s="188">
        <v>0</v>
      </c>
      <c r="BH70" s="188">
        <v>0</v>
      </c>
      <c r="BI70" s="188">
        <v>0</v>
      </c>
      <c r="BJ70" s="191">
        <f t="shared" si="6"/>
        <v>0</v>
      </c>
      <c r="BK70" s="191">
        <f t="shared" si="7"/>
        <v>0</v>
      </c>
      <c r="BL70" s="191">
        <f>$BO$9+SUMPRODUCT($D$10:D70,$BK$10:BK70)</f>
        <v>-2363633475.7624879</v>
      </c>
      <c r="BM70" s="190">
        <f t="shared" si="8"/>
        <v>4.79</v>
      </c>
      <c r="BN70" s="191">
        <f t="shared" si="13"/>
        <v>0</v>
      </c>
      <c r="BO70" s="192">
        <f t="shared" si="9"/>
        <v>0</v>
      </c>
      <c r="BP70" s="189">
        <f t="shared" si="14"/>
        <v>0</v>
      </c>
      <c r="BQ70" s="189">
        <f t="shared" si="15"/>
        <v>0</v>
      </c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153">
        <f t="shared" si="20"/>
        <v>62</v>
      </c>
      <c r="B71" s="154">
        <f t="shared" si="20"/>
        <v>2083</v>
      </c>
      <c r="C71" s="29">
        <v>4.79</v>
      </c>
      <c r="D71" s="152">
        <f t="shared" si="16"/>
        <v>5.4989999999999997E-2</v>
      </c>
      <c r="E71" s="188">
        <v>0</v>
      </c>
      <c r="F71" s="191">
        <f t="shared" si="18"/>
        <v>0</v>
      </c>
      <c r="G71" s="188">
        <v>0</v>
      </c>
      <c r="H71" s="188">
        <v>0</v>
      </c>
      <c r="I71" s="188">
        <v>0</v>
      </c>
      <c r="J71" s="188">
        <v>0</v>
      </c>
      <c r="K71" s="188">
        <v>0</v>
      </c>
      <c r="L71" s="188">
        <v>0</v>
      </c>
      <c r="M71" s="191">
        <f t="shared" si="12"/>
        <v>0</v>
      </c>
      <c r="N71" s="188">
        <v>0</v>
      </c>
      <c r="O71" s="188">
        <v>0</v>
      </c>
      <c r="P71" s="188">
        <v>0</v>
      </c>
      <c r="Q71" s="188">
        <v>0</v>
      </c>
      <c r="R71" s="188">
        <v>0</v>
      </c>
      <c r="S71" s="188">
        <v>0</v>
      </c>
      <c r="T71" s="188">
        <v>0</v>
      </c>
      <c r="U71" s="191">
        <f t="shared" si="0"/>
        <v>0</v>
      </c>
      <c r="V71" s="188">
        <v>0</v>
      </c>
      <c r="W71" s="188">
        <v>0</v>
      </c>
      <c r="X71" s="188">
        <v>0</v>
      </c>
      <c r="Y71" s="188">
        <v>0</v>
      </c>
      <c r="Z71" s="188">
        <v>0</v>
      </c>
      <c r="AA71" s="188">
        <v>0</v>
      </c>
      <c r="AB71" s="188">
        <v>0</v>
      </c>
      <c r="AC71" s="191">
        <f t="shared" si="1"/>
        <v>0</v>
      </c>
      <c r="AD71" s="188">
        <v>0</v>
      </c>
      <c r="AE71" s="188">
        <v>0</v>
      </c>
      <c r="AF71" s="188">
        <v>0</v>
      </c>
      <c r="AG71" s="188">
        <v>0</v>
      </c>
      <c r="AH71" s="191">
        <f t="shared" si="2"/>
        <v>0</v>
      </c>
      <c r="AI71" s="188">
        <v>0</v>
      </c>
      <c r="AJ71" s="188">
        <v>0</v>
      </c>
      <c r="AK71" s="188">
        <v>0</v>
      </c>
      <c r="AL71" s="188">
        <v>0</v>
      </c>
      <c r="AM71" s="188">
        <v>0</v>
      </c>
      <c r="AN71" s="188">
        <v>0</v>
      </c>
      <c r="AO71" s="188">
        <v>0</v>
      </c>
      <c r="AP71" s="188">
        <v>0</v>
      </c>
      <c r="AQ71" s="188">
        <v>0</v>
      </c>
      <c r="AR71" s="191">
        <f t="shared" si="3"/>
        <v>0</v>
      </c>
      <c r="AS71" s="191">
        <f t="shared" si="4"/>
        <v>0</v>
      </c>
      <c r="AT71" s="188">
        <v>0</v>
      </c>
      <c r="AU71" s="188">
        <v>0</v>
      </c>
      <c r="AV71" s="188">
        <v>0</v>
      </c>
      <c r="AW71" s="188">
        <v>0</v>
      </c>
      <c r="AX71" s="188">
        <v>0</v>
      </c>
      <c r="AY71" s="188">
        <v>0</v>
      </c>
      <c r="AZ71" s="191">
        <f t="shared" si="5"/>
        <v>0</v>
      </c>
      <c r="BA71" s="188">
        <v>0</v>
      </c>
      <c r="BB71" s="188">
        <v>0</v>
      </c>
      <c r="BC71" s="188">
        <v>0</v>
      </c>
      <c r="BD71" s="188">
        <v>0</v>
      </c>
      <c r="BE71" s="188">
        <v>0</v>
      </c>
      <c r="BF71" s="188">
        <v>0</v>
      </c>
      <c r="BG71" s="188">
        <v>0</v>
      </c>
      <c r="BH71" s="188">
        <v>0</v>
      </c>
      <c r="BI71" s="188">
        <v>0</v>
      </c>
      <c r="BJ71" s="191">
        <f t="shared" si="6"/>
        <v>0</v>
      </c>
      <c r="BK71" s="191">
        <f t="shared" si="7"/>
        <v>0</v>
      </c>
      <c r="BL71" s="191">
        <f>$BO$9+SUMPRODUCT($D$10:D71,$BK$10:BK71)</f>
        <v>-2363633475.7624879</v>
      </c>
      <c r="BM71" s="190">
        <f t="shared" si="8"/>
        <v>4.79</v>
      </c>
      <c r="BN71" s="191">
        <f t="shared" si="13"/>
        <v>0</v>
      </c>
      <c r="BO71" s="192">
        <f t="shared" si="9"/>
        <v>0</v>
      </c>
      <c r="BP71" s="189">
        <f t="shared" si="14"/>
        <v>0</v>
      </c>
      <c r="BQ71" s="189">
        <f t="shared" si="15"/>
        <v>0</v>
      </c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153">
        <f t="shared" si="20"/>
        <v>63</v>
      </c>
      <c r="B72" s="154">
        <f t="shared" si="20"/>
        <v>2084</v>
      </c>
      <c r="C72" s="29">
        <v>4.79</v>
      </c>
      <c r="D72" s="152">
        <f t="shared" si="16"/>
        <v>5.2479999999999999E-2</v>
      </c>
      <c r="E72" s="188">
        <v>0</v>
      </c>
      <c r="F72" s="191">
        <f t="shared" si="18"/>
        <v>0</v>
      </c>
      <c r="G72" s="188">
        <v>0</v>
      </c>
      <c r="H72" s="188">
        <v>0</v>
      </c>
      <c r="I72" s="188">
        <v>0</v>
      </c>
      <c r="J72" s="188">
        <v>0</v>
      </c>
      <c r="K72" s="188">
        <v>0</v>
      </c>
      <c r="L72" s="188">
        <v>0</v>
      </c>
      <c r="M72" s="191">
        <f t="shared" si="12"/>
        <v>0</v>
      </c>
      <c r="N72" s="188">
        <v>0</v>
      </c>
      <c r="O72" s="188">
        <v>0</v>
      </c>
      <c r="P72" s="188">
        <v>0</v>
      </c>
      <c r="Q72" s="188">
        <v>0</v>
      </c>
      <c r="R72" s="188">
        <v>0</v>
      </c>
      <c r="S72" s="188">
        <v>0</v>
      </c>
      <c r="T72" s="188">
        <v>0</v>
      </c>
      <c r="U72" s="191">
        <f t="shared" si="0"/>
        <v>0</v>
      </c>
      <c r="V72" s="188">
        <v>0</v>
      </c>
      <c r="W72" s="188">
        <v>0</v>
      </c>
      <c r="X72" s="188">
        <v>0</v>
      </c>
      <c r="Y72" s="188">
        <v>0</v>
      </c>
      <c r="Z72" s="188">
        <v>0</v>
      </c>
      <c r="AA72" s="188">
        <v>0</v>
      </c>
      <c r="AB72" s="188">
        <v>0</v>
      </c>
      <c r="AC72" s="191">
        <f t="shared" si="1"/>
        <v>0</v>
      </c>
      <c r="AD72" s="188">
        <v>0</v>
      </c>
      <c r="AE72" s="188">
        <v>0</v>
      </c>
      <c r="AF72" s="188">
        <v>0</v>
      </c>
      <c r="AG72" s="188">
        <v>0</v>
      </c>
      <c r="AH72" s="191">
        <f t="shared" si="2"/>
        <v>0</v>
      </c>
      <c r="AI72" s="188">
        <v>0</v>
      </c>
      <c r="AJ72" s="188">
        <v>0</v>
      </c>
      <c r="AK72" s="188">
        <v>0</v>
      </c>
      <c r="AL72" s="188">
        <v>0</v>
      </c>
      <c r="AM72" s="188">
        <v>0</v>
      </c>
      <c r="AN72" s="188">
        <v>0</v>
      </c>
      <c r="AO72" s="188">
        <v>0</v>
      </c>
      <c r="AP72" s="188">
        <v>0</v>
      </c>
      <c r="AQ72" s="188">
        <v>0</v>
      </c>
      <c r="AR72" s="191">
        <f t="shared" si="3"/>
        <v>0</v>
      </c>
      <c r="AS72" s="191">
        <f t="shared" si="4"/>
        <v>0</v>
      </c>
      <c r="AT72" s="188">
        <v>0</v>
      </c>
      <c r="AU72" s="188">
        <v>0</v>
      </c>
      <c r="AV72" s="188">
        <v>0</v>
      </c>
      <c r="AW72" s="188">
        <v>0</v>
      </c>
      <c r="AX72" s="188">
        <v>0</v>
      </c>
      <c r="AY72" s="188">
        <v>0</v>
      </c>
      <c r="AZ72" s="191">
        <f t="shared" si="5"/>
        <v>0</v>
      </c>
      <c r="BA72" s="188">
        <v>0</v>
      </c>
      <c r="BB72" s="188">
        <v>0</v>
      </c>
      <c r="BC72" s="188">
        <v>0</v>
      </c>
      <c r="BD72" s="188">
        <v>0</v>
      </c>
      <c r="BE72" s="188">
        <v>0</v>
      </c>
      <c r="BF72" s="188">
        <v>0</v>
      </c>
      <c r="BG72" s="188">
        <v>0</v>
      </c>
      <c r="BH72" s="188">
        <v>0</v>
      </c>
      <c r="BI72" s="188">
        <v>0</v>
      </c>
      <c r="BJ72" s="191">
        <f t="shared" si="6"/>
        <v>0</v>
      </c>
      <c r="BK72" s="191">
        <f t="shared" si="7"/>
        <v>0</v>
      </c>
      <c r="BL72" s="191">
        <f>$BO$9+SUMPRODUCT($D$10:D72,$BK$10:BK72)</f>
        <v>-2363633475.7624879</v>
      </c>
      <c r="BM72" s="190">
        <f t="shared" si="8"/>
        <v>4.79</v>
      </c>
      <c r="BN72" s="191">
        <f t="shared" si="13"/>
        <v>0</v>
      </c>
      <c r="BO72" s="192">
        <f t="shared" si="9"/>
        <v>0</v>
      </c>
      <c r="BP72" s="189">
        <f t="shared" si="14"/>
        <v>0</v>
      </c>
      <c r="BQ72" s="189">
        <f t="shared" si="15"/>
        <v>0</v>
      </c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153">
        <f t="shared" si="20"/>
        <v>64</v>
      </c>
      <c r="B73" s="154">
        <f t="shared" si="20"/>
        <v>2085</v>
      </c>
      <c r="C73" s="29">
        <v>4.79</v>
      </c>
      <c r="D73" s="152">
        <f t="shared" si="16"/>
        <v>5.008E-2</v>
      </c>
      <c r="E73" s="188">
        <v>0</v>
      </c>
      <c r="F73" s="191">
        <f t="shared" si="18"/>
        <v>0</v>
      </c>
      <c r="G73" s="188">
        <v>0</v>
      </c>
      <c r="H73" s="188">
        <v>0</v>
      </c>
      <c r="I73" s="188">
        <v>0</v>
      </c>
      <c r="J73" s="188">
        <v>0</v>
      </c>
      <c r="K73" s="188">
        <v>0</v>
      </c>
      <c r="L73" s="188">
        <v>0</v>
      </c>
      <c r="M73" s="191">
        <f t="shared" si="12"/>
        <v>0</v>
      </c>
      <c r="N73" s="188">
        <v>0</v>
      </c>
      <c r="O73" s="188">
        <v>0</v>
      </c>
      <c r="P73" s="188">
        <v>0</v>
      </c>
      <c r="Q73" s="188">
        <v>0</v>
      </c>
      <c r="R73" s="188">
        <v>0</v>
      </c>
      <c r="S73" s="188">
        <v>0</v>
      </c>
      <c r="T73" s="188">
        <v>0</v>
      </c>
      <c r="U73" s="191">
        <f t="shared" si="0"/>
        <v>0</v>
      </c>
      <c r="V73" s="188">
        <v>0</v>
      </c>
      <c r="W73" s="188">
        <v>0</v>
      </c>
      <c r="X73" s="188">
        <v>0</v>
      </c>
      <c r="Y73" s="188">
        <v>0</v>
      </c>
      <c r="Z73" s="188">
        <v>0</v>
      </c>
      <c r="AA73" s="188">
        <v>0</v>
      </c>
      <c r="AB73" s="188">
        <v>0</v>
      </c>
      <c r="AC73" s="191">
        <f t="shared" si="1"/>
        <v>0</v>
      </c>
      <c r="AD73" s="188">
        <v>0</v>
      </c>
      <c r="AE73" s="188">
        <v>0</v>
      </c>
      <c r="AF73" s="188">
        <v>0</v>
      </c>
      <c r="AG73" s="188">
        <v>0</v>
      </c>
      <c r="AH73" s="191">
        <f t="shared" si="2"/>
        <v>0</v>
      </c>
      <c r="AI73" s="188">
        <v>0</v>
      </c>
      <c r="AJ73" s="188">
        <v>0</v>
      </c>
      <c r="AK73" s="188">
        <v>0</v>
      </c>
      <c r="AL73" s="188">
        <v>0</v>
      </c>
      <c r="AM73" s="188">
        <v>0</v>
      </c>
      <c r="AN73" s="188">
        <v>0</v>
      </c>
      <c r="AO73" s="188">
        <v>0</v>
      </c>
      <c r="AP73" s="188">
        <v>0</v>
      </c>
      <c r="AQ73" s="188">
        <v>0</v>
      </c>
      <c r="AR73" s="191">
        <f t="shared" si="3"/>
        <v>0</v>
      </c>
      <c r="AS73" s="191">
        <f t="shared" si="4"/>
        <v>0</v>
      </c>
      <c r="AT73" s="188">
        <v>0</v>
      </c>
      <c r="AU73" s="188">
        <v>0</v>
      </c>
      <c r="AV73" s="188">
        <v>0</v>
      </c>
      <c r="AW73" s="188">
        <v>0</v>
      </c>
      <c r="AX73" s="188">
        <v>0</v>
      </c>
      <c r="AY73" s="188">
        <v>0</v>
      </c>
      <c r="AZ73" s="191">
        <f t="shared" si="5"/>
        <v>0</v>
      </c>
      <c r="BA73" s="188">
        <v>0</v>
      </c>
      <c r="BB73" s="188">
        <v>0</v>
      </c>
      <c r="BC73" s="188">
        <v>0</v>
      </c>
      <c r="BD73" s="188">
        <v>0</v>
      </c>
      <c r="BE73" s="188">
        <v>0</v>
      </c>
      <c r="BF73" s="188">
        <v>0</v>
      </c>
      <c r="BG73" s="188">
        <v>0</v>
      </c>
      <c r="BH73" s="188">
        <v>0</v>
      </c>
      <c r="BI73" s="188">
        <v>0</v>
      </c>
      <c r="BJ73" s="191">
        <f t="shared" si="6"/>
        <v>0</v>
      </c>
      <c r="BK73" s="191">
        <f t="shared" si="7"/>
        <v>0</v>
      </c>
      <c r="BL73" s="191">
        <f>$BO$9+SUMPRODUCT($D$10:D73,$BK$10:BK73)</f>
        <v>-2363633475.7624879</v>
      </c>
      <c r="BM73" s="190">
        <f t="shared" si="8"/>
        <v>4.79</v>
      </c>
      <c r="BN73" s="191">
        <f t="shared" si="13"/>
        <v>0</v>
      </c>
      <c r="BO73" s="192">
        <f t="shared" si="9"/>
        <v>0</v>
      </c>
      <c r="BP73" s="189">
        <f t="shared" si="14"/>
        <v>0</v>
      </c>
      <c r="BQ73" s="189">
        <f t="shared" si="15"/>
        <v>0</v>
      </c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153">
        <f t="shared" si="20"/>
        <v>65</v>
      </c>
      <c r="B74" s="154">
        <f t="shared" si="20"/>
        <v>2086</v>
      </c>
      <c r="C74" s="29">
        <v>4.79</v>
      </c>
      <c r="D74" s="152">
        <f t="shared" si="16"/>
        <v>4.7789999999999999E-2</v>
      </c>
      <c r="E74" s="188">
        <v>0</v>
      </c>
      <c r="F74" s="191">
        <f t="shared" si="18"/>
        <v>0</v>
      </c>
      <c r="G74" s="188">
        <v>0</v>
      </c>
      <c r="H74" s="188">
        <v>0</v>
      </c>
      <c r="I74" s="188">
        <v>0</v>
      </c>
      <c r="J74" s="188">
        <v>0</v>
      </c>
      <c r="K74" s="188">
        <v>0</v>
      </c>
      <c r="L74" s="188">
        <v>0</v>
      </c>
      <c r="M74" s="191">
        <f t="shared" ref="M74:M137" si="21">ROUND(SUM(N74:T74),5)</f>
        <v>0</v>
      </c>
      <c r="N74" s="188">
        <v>0</v>
      </c>
      <c r="O74" s="188">
        <v>0</v>
      </c>
      <c r="P74" s="188">
        <v>0</v>
      </c>
      <c r="Q74" s="188">
        <v>0</v>
      </c>
      <c r="R74" s="188">
        <v>0</v>
      </c>
      <c r="S74" s="188">
        <v>0</v>
      </c>
      <c r="T74" s="188">
        <v>0</v>
      </c>
      <c r="U74" s="191">
        <f t="shared" ref="U74:U137" si="22">ROUND(SUM(V74:AB74),5)</f>
        <v>0</v>
      </c>
      <c r="V74" s="188">
        <v>0</v>
      </c>
      <c r="W74" s="188">
        <v>0</v>
      </c>
      <c r="X74" s="188">
        <v>0</v>
      </c>
      <c r="Y74" s="188">
        <v>0</v>
      </c>
      <c r="Z74" s="188">
        <v>0</v>
      </c>
      <c r="AA74" s="188">
        <v>0</v>
      </c>
      <c r="AB74" s="188">
        <v>0</v>
      </c>
      <c r="AC74" s="191">
        <f t="shared" ref="AC74:AC137" si="23">ROUND(SUM(AD74:AG74),5)</f>
        <v>0</v>
      </c>
      <c r="AD74" s="188">
        <v>0</v>
      </c>
      <c r="AE74" s="188">
        <v>0</v>
      </c>
      <c r="AF74" s="188">
        <v>0</v>
      </c>
      <c r="AG74" s="188">
        <v>0</v>
      </c>
      <c r="AH74" s="191">
        <f t="shared" ref="AH74:AH137" si="24">ROUND(SUM(AI74:AM74),5)</f>
        <v>0</v>
      </c>
      <c r="AI74" s="188">
        <v>0</v>
      </c>
      <c r="AJ74" s="188">
        <v>0</v>
      </c>
      <c r="AK74" s="188">
        <v>0</v>
      </c>
      <c r="AL74" s="188">
        <v>0</v>
      </c>
      <c r="AM74" s="188">
        <v>0</v>
      </c>
      <c r="AN74" s="188">
        <v>0</v>
      </c>
      <c r="AO74" s="188">
        <v>0</v>
      </c>
      <c r="AP74" s="188">
        <v>0</v>
      </c>
      <c r="AQ74" s="188">
        <v>0</v>
      </c>
      <c r="AR74" s="191">
        <f t="shared" ref="AR74:AR137" si="25">ROUND(F74+K74+L74+M74+U74+AC74+AH74+AN74+AO74+AP74+AQ74,5)</f>
        <v>0</v>
      </c>
      <c r="AS74" s="191">
        <f t="shared" ref="AS74:AS137" si="26">ROUND(SUM(AT74:AY74),5)</f>
        <v>0</v>
      </c>
      <c r="AT74" s="188">
        <v>0</v>
      </c>
      <c r="AU74" s="188">
        <v>0</v>
      </c>
      <c r="AV74" s="188">
        <v>0</v>
      </c>
      <c r="AW74" s="188">
        <v>0</v>
      </c>
      <c r="AX74" s="188">
        <v>0</v>
      </c>
      <c r="AY74" s="188">
        <v>0</v>
      </c>
      <c r="AZ74" s="191">
        <f t="shared" ref="AZ74:AZ137" si="27">ROUND(SUM(BA74:BI74),5)</f>
        <v>0</v>
      </c>
      <c r="BA74" s="188">
        <v>0</v>
      </c>
      <c r="BB74" s="188">
        <v>0</v>
      </c>
      <c r="BC74" s="188">
        <v>0</v>
      </c>
      <c r="BD74" s="188">
        <v>0</v>
      </c>
      <c r="BE74" s="188">
        <v>0</v>
      </c>
      <c r="BF74" s="188">
        <v>0</v>
      </c>
      <c r="BG74" s="188">
        <v>0</v>
      </c>
      <c r="BH74" s="188">
        <v>0</v>
      </c>
      <c r="BI74" s="188">
        <v>0</v>
      </c>
      <c r="BJ74" s="191">
        <f t="shared" ref="BJ74:BJ137" si="28">ROUND(AS74+AZ74,5)</f>
        <v>0</v>
      </c>
      <c r="BK74" s="191">
        <f t="shared" ref="BK74:BK137" si="29">ROUND(AR74-BJ74,5)</f>
        <v>0</v>
      </c>
      <c r="BL74" s="191">
        <f>$BO$9+SUMPRODUCT($D$10:D74,$BK$10:BK74)</f>
        <v>-2363633475.7624879</v>
      </c>
      <c r="BM74" s="190">
        <f t="shared" ref="BM74:BM137" si="30">ROUND(C74,5)</f>
        <v>4.79</v>
      </c>
      <c r="BN74" s="191">
        <f t="shared" si="13"/>
        <v>0</v>
      </c>
      <c r="BO74" s="192">
        <f t="shared" ref="BO74:BO137" si="31">IF(BO73+BK74+BN74&gt;0,ROUND(BO73+BK74+BN74,5),0)</f>
        <v>0</v>
      </c>
      <c r="BP74" s="189">
        <f t="shared" si="14"/>
        <v>0</v>
      </c>
      <c r="BQ74" s="189">
        <f t="shared" si="15"/>
        <v>0</v>
      </c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153">
        <f t="shared" ref="A75:B90" si="32">A74+1</f>
        <v>66</v>
      </c>
      <c r="B75" s="154">
        <f t="shared" si="32"/>
        <v>2087</v>
      </c>
      <c r="C75" s="29">
        <v>4.79</v>
      </c>
      <c r="D75" s="152">
        <f t="shared" si="16"/>
        <v>4.5609999999999998E-2</v>
      </c>
      <c r="E75" s="188">
        <v>0</v>
      </c>
      <c r="F75" s="191">
        <f t="shared" si="18"/>
        <v>0</v>
      </c>
      <c r="G75" s="188">
        <v>0</v>
      </c>
      <c r="H75" s="188">
        <v>0</v>
      </c>
      <c r="I75" s="188">
        <v>0</v>
      </c>
      <c r="J75" s="188">
        <v>0</v>
      </c>
      <c r="K75" s="188">
        <v>0</v>
      </c>
      <c r="L75" s="188">
        <v>0</v>
      </c>
      <c r="M75" s="191">
        <f t="shared" si="21"/>
        <v>0</v>
      </c>
      <c r="N75" s="188">
        <v>0</v>
      </c>
      <c r="O75" s="188">
        <v>0</v>
      </c>
      <c r="P75" s="188">
        <v>0</v>
      </c>
      <c r="Q75" s="188">
        <v>0</v>
      </c>
      <c r="R75" s="188">
        <v>0</v>
      </c>
      <c r="S75" s="188">
        <v>0</v>
      </c>
      <c r="T75" s="188">
        <v>0</v>
      </c>
      <c r="U75" s="191">
        <f t="shared" si="22"/>
        <v>0</v>
      </c>
      <c r="V75" s="188">
        <v>0</v>
      </c>
      <c r="W75" s="188">
        <v>0</v>
      </c>
      <c r="X75" s="188">
        <v>0</v>
      </c>
      <c r="Y75" s="188">
        <v>0</v>
      </c>
      <c r="Z75" s="188">
        <v>0</v>
      </c>
      <c r="AA75" s="188">
        <v>0</v>
      </c>
      <c r="AB75" s="188">
        <v>0</v>
      </c>
      <c r="AC75" s="191">
        <f t="shared" si="23"/>
        <v>0</v>
      </c>
      <c r="AD75" s="188">
        <v>0</v>
      </c>
      <c r="AE75" s="188">
        <v>0</v>
      </c>
      <c r="AF75" s="188">
        <v>0</v>
      </c>
      <c r="AG75" s="188">
        <v>0</v>
      </c>
      <c r="AH75" s="191">
        <f t="shared" si="24"/>
        <v>0</v>
      </c>
      <c r="AI75" s="188">
        <v>0</v>
      </c>
      <c r="AJ75" s="188">
        <v>0</v>
      </c>
      <c r="AK75" s="188">
        <v>0</v>
      </c>
      <c r="AL75" s="188">
        <v>0</v>
      </c>
      <c r="AM75" s="188">
        <v>0</v>
      </c>
      <c r="AN75" s="188">
        <v>0</v>
      </c>
      <c r="AO75" s="188">
        <v>0</v>
      </c>
      <c r="AP75" s="188">
        <v>0</v>
      </c>
      <c r="AQ75" s="188">
        <v>0</v>
      </c>
      <c r="AR75" s="191">
        <f t="shared" si="25"/>
        <v>0</v>
      </c>
      <c r="AS75" s="191">
        <f t="shared" si="26"/>
        <v>0</v>
      </c>
      <c r="AT75" s="188">
        <v>0</v>
      </c>
      <c r="AU75" s="188">
        <v>0</v>
      </c>
      <c r="AV75" s="188">
        <v>0</v>
      </c>
      <c r="AW75" s="188">
        <v>0</v>
      </c>
      <c r="AX75" s="188">
        <v>0</v>
      </c>
      <c r="AY75" s="188">
        <v>0</v>
      </c>
      <c r="AZ75" s="191">
        <f t="shared" si="27"/>
        <v>0</v>
      </c>
      <c r="BA75" s="188">
        <v>0</v>
      </c>
      <c r="BB75" s="188">
        <v>0</v>
      </c>
      <c r="BC75" s="188">
        <v>0</v>
      </c>
      <c r="BD75" s="188">
        <v>0</v>
      </c>
      <c r="BE75" s="188">
        <v>0</v>
      </c>
      <c r="BF75" s="188">
        <v>0</v>
      </c>
      <c r="BG75" s="188">
        <v>0</v>
      </c>
      <c r="BH75" s="188">
        <v>0</v>
      </c>
      <c r="BI75" s="188">
        <v>0</v>
      </c>
      <c r="BJ75" s="191">
        <f t="shared" si="28"/>
        <v>0</v>
      </c>
      <c r="BK75" s="191">
        <f t="shared" si="29"/>
        <v>0</v>
      </c>
      <c r="BL75" s="191">
        <f>$BO$9+SUMPRODUCT($D$10:D75,$BK$10:BK75)</f>
        <v>-2363633475.7624879</v>
      </c>
      <c r="BM75" s="190">
        <f t="shared" si="30"/>
        <v>4.79</v>
      </c>
      <c r="BN75" s="191">
        <f t="shared" ref="BN75:BN138" si="33">IF($A$10=0,IF(BO74+BK75&lt;0,0,ROUND(BM75/100*(BO74+BK75),5)),ROUND(BM75/100*BO74,5))</f>
        <v>0</v>
      </c>
      <c r="BO75" s="192">
        <f t="shared" si="31"/>
        <v>0</v>
      </c>
      <c r="BP75" s="189">
        <f t="shared" ref="BP75:BP138" si="34">(1/((1+$C75/100)^($A75-0.5)))*(AS75+AZ75-AY75-BH75-F75-AC75-AH75)</f>
        <v>0</v>
      </c>
      <c r="BQ75" s="189">
        <f t="shared" ref="BQ75:BQ138" si="35">$BP75*($A75-0.5)</f>
        <v>0</v>
      </c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153">
        <f t="shared" si="32"/>
        <v>67</v>
      </c>
      <c r="B76" s="154">
        <f t="shared" si="32"/>
        <v>2088</v>
      </c>
      <c r="C76" s="29">
        <v>4.79</v>
      </c>
      <c r="D76" s="152">
        <f t="shared" ref="D76:D139" si="36">ROUND((1+C76/100)^-1*D75,5)</f>
        <v>4.3529999999999999E-2</v>
      </c>
      <c r="E76" s="188">
        <v>0</v>
      </c>
      <c r="F76" s="191">
        <f t="shared" si="18"/>
        <v>0</v>
      </c>
      <c r="G76" s="188">
        <v>0</v>
      </c>
      <c r="H76" s="188">
        <v>0</v>
      </c>
      <c r="I76" s="188">
        <v>0</v>
      </c>
      <c r="J76" s="188">
        <v>0</v>
      </c>
      <c r="K76" s="188">
        <v>0</v>
      </c>
      <c r="L76" s="188">
        <v>0</v>
      </c>
      <c r="M76" s="191">
        <f t="shared" si="21"/>
        <v>0</v>
      </c>
      <c r="N76" s="188">
        <v>0</v>
      </c>
      <c r="O76" s="188">
        <v>0</v>
      </c>
      <c r="P76" s="188">
        <v>0</v>
      </c>
      <c r="Q76" s="188">
        <v>0</v>
      </c>
      <c r="R76" s="188">
        <v>0</v>
      </c>
      <c r="S76" s="188">
        <v>0</v>
      </c>
      <c r="T76" s="188">
        <v>0</v>
      </c>
      <c r="U76" s="191">
        <f t="shared" si="22"/>
        <v>0</v>
      </c>
      <c r="V76" s="188">
        <v>0</v>
      </c>
      <c r="W76" s="188">
        <v>0</v>
      </c>
      <c r="X76" s="188">
        <v>0</v>
      </c>
      <c r="Y76" s="188">
        <v>0</v>
      </c>
      <c r="Z76" s="188">
        <v>0</v>
      </c>
      <c r="AA76" s="188">
        <v>0</v>
      </c>
      <c r="AB76" s="188">
        <v>0</v>
      </c>
      <c r="AC76" s="191">
        <f t="shared" si="23"/>
        <v>0</v>
      </c>
      <c r="AD76" s="188">
        <v>0</v>
      </c>
      <c r="AE76" s="188">
        <v>0</v>
      </c>
      <c r="AF76" s="188">
        <v>0</v>
      </c>
      <c r="AG76" s="188">
        <v>0</v>
      </c>
      <c r="AH76" s="191">
        <f t="shared" si="24"/>
        <v>0</v>
      </c>
      <c r="AI76" s="188">
        <v>0</v>
      </c>
      <c r="AJ76" s="188">
        <v>0</v>
      </c>
      <c r="AK76" s="188">
        <v>0</v>
      </c>
      <c r="AL76" s="188">
        <v>0</v>
      </c>
      <c r="AM76" s="188">
        <v>0</v>
      </c>
      <c r="AN76" s="188">
        <v>0</v>
      </c>
      <c r="AO76" s="188">
        <v>0</v>
      </c>
      <c r="AP76" s="188">
        <v>0</v>
      </c>
      <c r="AQ76" s="188">
        <v>0</v>
      </c>
      <c r="AR76" s="191">
        <f t="shared" si="25"/>
        <v>0</v>
      </c>
      <c r="AS76" s="191">
        <f t="shared" si="26"/>
        <v>0</v>
      </c>
      <c r="AT76" s="188">
        <v>0</v>
      </c>
      <c r="AU76" s="188">
        <v>0</v>
      </c>
      <c r="AV76" s="188">
        <v>0</v>
      </c>
      <c r="AW76" s="188">
        <v>0</v>
      </c>
      <c r="AX76" s="188">
        <v>0</v>
      </c>
      <c r="AY76" s="188">
        <v>0</v>
      </c>
      <c r="AZ76" s="191">
        <f t="shared" si="27"/>
        <v>0</v>
      </c>
      <c r="BA76" s="188">
        <v>0</v>
      </c>
      <c r="BB76" s="188">
        <v>0</v>
      </c>
      <c r="BC76" s="188">
        <v>0</v>
      </c>
      <c r="BD76" s="188">
        <v>0</v>
      </c>
      <c r="BE76" s="188">
        <v>0</v>
      </c>
      <c r="BF76" s="188">
        <v>0</v>
      </c>
      <c r="BG76" s="188">
        <v>0</v>
      </c>
      <c r="BH76" s="188">
        <v>0</v>
      </c>
      <c r="BI76" s="188">
        <v>0</v>
      </c>
      <c r="BJ76" s="191">
        <f t="shared" si="28"/>
        <v>0</v>
      </c>
      <c r="BK76" s="191">
        <f t="shared" si="29"/>
        <v>0</v>
      </c>
      <c r="BL76" s="191">
        <f>$BO$9+SUMPRODUCT($D$10:D76,$BK$10:BK76)</f>
        <v>-2363633475.7624879</v>
      </c>
      <c r="BM76" s="190">
        <f t="shared" si="30"/>
        <v>4.79</v>
      </c>
      <c r="BN76" s="191">
        <f t="shared" si="33"/>
        <v>0</v>
      </c>
      <c r="BO76" s="192">
        <f t="shared" si="31"/>
        <v>0</v>
      </c>
      <c r="BP76" s="189">
        <f t="shared" si="34"/>
        <v>0</v>
      </c>
      <c r="BQ76" s="189">
        <f t="shared" si="35"/>
        <v>0</v>
      </c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153">
        <f t="shared" si="32"/>
        <v>68</v>
      </c>
      <c r="B77" s="154">
        <f t="shared" si="32"/>
        <v>2089</v>
      </c>
      <c r="C77" s="29">
        <v>4.79</v>
      </c>
      <c r="D77" s="152">
        <f t="shared" si="36"/>
        <v>4.1540000000000001E-2</v>
      </c>
      <c r="E77" s="188">
        <v>0</v>
      </c>
      <c r="F77" s="191">
        <f t="shared" si="18"/>
        <v>0</v>
      </c>
      <c r="G77" s="188">
        <v>0</v>
      </c>
      <c r="H77" s="188">
        <v>0</v>
      </c>
      <c r="I77" s="188">
        <v>0</v>
      </c>
      <c r="J77" s="188">
        <v>0</v>
      </c>
      <c r="K77" s="188">
        <v>0</v>
      </c>
      <c r="L77" s="188">
        <v>0</v>
      </c>
      <c r="M77" s="191">
        <f t="shared" si="21"/>
        <v>0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91">
        <f t="shared" si="22"/>
        <v>0</v>
      </c>
      <c r="V77" s="188">
        <v>0</v>
      </c>
      <c r="W77" s="188">
        <v>0</v>
      </c>
      <c r="X77" s="188">
        <v>0</v>
      </c>
      <c r="Y77" s="188">
        <v>0</v>
      </c>
      <c r="Z77" s="188">
        <v>0</v>
      </c>
      <c r="AA77" s="188">
        <v>0</v>
      </c>
      <c r="AB77" s="188">
        <v>0</v>
      </c>
      <c r="AC77" s="191">
        <f t="shared" si="23"/>
        <v>0</v>
      </c>
      <c r="AD77" s="188">
        <v>0</v>
      </c>
      <c r="AE77" s="188">
        <v>0</v>
      </c>
      <c r="AF77" s="188">
        <v>0</v>
      </c>
      <c r="AG77" s="188">
        <v>0</v>
      </c>
      <c r="AH77" s="191">
        <f t="shared" si="24"/>
        <v>0</v>
      </c>
      <c r="AI77" s="188">
        <v>0</v>
      </c>
      <c r="AJ77" s="188">
        <v>0</v>
      </c>
      <c r="AK77" s="188">
        <v>0</v>
      </c>
      <c r="AL77" s="188">
        <v>0</v>
      </c>
      <c r="AM77" s="188">
        <v>0</v>
      </c>
      <c r="AN77" s="188">
        <v>0</v>
      </c>
      <c r="AO77" s="188">
        <v>0</v>
      </c>
      <c r="AP77" s="188">
        <v>0</v>
      </c>
      <c r="AQ77" s="188">
        <v>0</v>
      </c>
      <c r="AR77" s="191">
        <f t="shared" si="25"/>
        <v>0</v>
      </c>
      <c r="AS77" s="191">
        <f t="shared" si="26"/>
        <v>0</v>
      </c>
      <c r="AT77" s="188">
        <v>0</v>
      </c>
      <c r="AU77" s="188">
        <v>0</v>
      </c>
      <c r="AV77" s="188">
        <v>0</v>
      </c>
      <c r="AW77" s="188">
        <v>0</v>
      </c>
      <c r="AX77" s="188">
        <v>0</v>
      </c>
      <c r="AY77" s="188">
        <v>0</v>
      </c>
      <c r="AZ77" s="191">
        <f t="shared" si="27"/>
        <v>0</v>
      </c>
      <c r="BA77" s="188">
        <v>0</v>
      </c>
      <c r="BB77" s="188">
        <v>0</v>
      </c>
      <c r="BC77" s="188">
        <v>0</v>
      </c>
      <c r="BD77" s="188">
        <v>0</v>
      </c>
      <c r="BE77" s="188">
        <v>0</v>
      </c>
      <c r="BF77" s="188">
        <v>0</v>
      </c>
      <c r="BG77" s="188">
        <v>0</v>
      </c>
      <c r="BH77" s="188">
        <v>0</v>
      </c>
      <c r="BI77" s="188">
        <v>0</v>
      </c>
      <c r="BJ77" s="191">
        <f t="shared" si="28"/>
        <v>0</v>
      </c>
      <c r="BK77" s="191">
        <f t="shared" si="29"/>
        <v>0</v>
      </c>
      <c r="BL77" s="191">
        <f>$BO$9+SUMPRODUCT($D$10:D77,$BK$10:BK77)</f>
        <v>-2363633475.7624879</v>
      </c>
      <c r="BM77" s="190">
        <f t="shared" si="30"/>
        <v>4.79</v>
      </c>
      <c r="BN77" s="191">
        <f t="shared" si="33"/>
        <v>0</v>
      </c>
      <c r="BO77" s="192">
        <f t="shared" si="31"/>
        <v>0</v>
      </c>
      <c r="BP77" s="189">
        <f t="shared" si="34"/>
        <v>0</v>
      </c>
      <c r="BQ77" s="189">
        <f t="shared" si="35"/>
        <v>0</v>
      </c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153">
        <f t="shared" si="32"/>
        <v>69</v>
      </c>
      <c r="B78" s="154">
        <f t="shared" si="32"/>
        <v>2090</v>
      </c>
      <c r="C78" s="29">
        <v>4.79</v>
      </c>
      <c r="D78" s="152">
        <f t="shared" si="36"/>
        <v>3.9640000000000002E-2</v>
      </c>
      <c r="E78" s="188">
        <v>0</v>
      </c>
      <c r="F78" s="191">
        <f t="shared" si="18"/>
        <v>0</v>
      </c>
      <c r="G78" s="188">
        <v>0</v>
      </c>
      <c r="H78" s="188">
        <v>0</v>
      </c>
      <c r="I78" s="188">
        <v>0</v>
      </c>
      <c r="J78" s="188">
        <v>0</v>
      </c>
      <c r="K78" s="188">
        <v>0</v>
      </c>
      <c r="L78" s="188">
        <v>0</v>
      </c>
      <c r="M78" s="191">
        <f t="shared" si="21"/>
        <v>0</v>
      </c>
      <c r="N78" s="188">
        <v>0</v>
      </c>
      <c r="O78" s="188">
        <v>0</v>
      </c>
      <c r="P78" s="188">
        <v>0</v>
      </c>
      <c r="Q78" s="188">
        <v>0</v>
      </c>
      <c r="R78" s="188">
        <v>0</v>
      </c>
      <c r="S78" s="188">
        <v>0</v>
      </c>
      <c r="T78" s="188">
        <v>0</v>
      </c>
      <c r="U78" s="191">
        <f t="shared" si="22"/>
        <v>0</v>
      </c>
      <c r="V78" s="188">
        <v>0</v>
      </c>
      <c r="W78" s="188">
        <v>0</v>
      </c>
      <c r="X78" s="188">
        <v>0</v>
      </c>
      <c r="Y78" s="188">
        <v>0</v>
      </c>
      <c r="Z78" s="188">
        <v>0</v>
      </c>
      <c r="AA78" s="188">
        <v>0</v>
      </c>
      <c r="AB78" s="188">
        <v>0</v>
      </c>
      <c r="AC78" s="191">
        <f t="shared" si="23"/>
        <v>0</v>
      </c>
      <c r="AD78" s="188">
        <v>0</v>
      </c>
      <c r="AE78" s="188">
        <v>0</v>
      </c>
      <c r="AF78" s="188">
        <v>0</v>
      </c>
      <c r="AG78" s="188">
        <v>0</v>
      </c>
      <c r="AH78" s="191">
        <f t="shared" si="24"/>
        <v>0</v>
      </c>
      <c r="AI78" s="188">
        <v>0</v>
      </c>
      <c r="AJ78" s="188">
        <v>0</v>
      </c>
      <c r="AK78" s="188">
        <v>0</v>
      </c>
      <c r="AL78" s="188">
        <v>0</v>
      </c>
      <c r="AM78" s="188">
        <v>0</v>
      </c>
      <c r="AN78" s="188">
        <v>0</v>
      </c>
      <c r="AO78" s="188">
        <v>0</v>
      </c>
      <c r="AP78" s="188">
        <v>0</v>
      </c>
      <c r="AQ78" s="188">
        <v>0</v>
      </c>
      <c r="AR78" s="191">
        <f t="shared" si="25"/>
        <v>0</v>
      </c>
      <c r="AS78" s="191">
        <f t="shared" si="26"/>
        <v>0</v>
      </c>
      <c r="AT78" s="188">
        <v>0</v>
      </c>
      <c r="AU78" s="188">
        <v>0</v>
      </c>
      <c r="AV78" s="188">
        <v>0</v>
      </c>
      <c r="AW78" s="188">
        <v>0</v>
      </c>
      <c r="AX78" s="188">
        <v>0</v>
      </c>
      <c r="AY78" s="188">
        <v>0</v>
      </c>
      <c r="AZ78" s="191">
        <f t="shared" si="27"/>
        <v>0</v>
      </c>
      <c r="BA78" s="188">
        <v>0</v>
      </c>
      <c r="BB78" s="188">
        <v>0</v>
      </c>
      <c r="BC78" s="188">
        <v>0</v>
      </c>
      <c r="BD78" s="188">
        <v>0</v>
      </c>
      <c r="BE78" s="188">
        <v>0</v>
      </c>
      <c r="BF78" s="188">
        <v>0</v>
      </c>
      <c r="BG78" s="188">
        <v>0</v>
      </c>
      <c r="BH78" s="188">
        <v>0</v>
      </c>
      <c r="BI78" s="188">
        <v>0</v>
      </c>
      <c r="BJ78" s="191">
        <f t="shared" si="28"/>
        <v>0</v>
      </c>
      <c r="BK78" s="191">
        <f t="shared" si="29"/>
        <v>0</v>
      </c>
      <c r="BL78" s="191">
        <f>$BO$9+SUMPRODUCT($D$10:D78,$BK$10:BK78)</f>
        <v>-2363633475.7624879</v>
      </c>
      <c r="BM78" s="190">
        <f t="shared" si="30"/>
        <v>4.79</v>
      </c>
      <c r="BN78" s="191">
        <f t="shared" si="33"/>
        <v>0</v>
      </c>
      <c r="BO78" s="192">
        <f t="shared" si="31"/>
        <v>0</v>
      </c>
      <c r="BP78" s="189">
        <f t="shared" si="34"/>
        <v>0</v>
      </c>
      <c r="BQ78" s="189">
        <f t="shared" si="35"/>
        <v>0</v>
      </c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153">
        <f t="shared" si="32"/>
        <v>70</v>
      </c>
      <c r="B79" s="154">
        <f t="shared" si="32"/>
        <v>2091</v>
      </c>
      <c r="C79" s="29">
        <v>4.79</v>
      </c>
      <c r="D79" s="152">
        <f t="shared" si="36"/>
        <v>3.7830000000000003E-2</v>
      </c>
      <c r="E79" s="188">
        <v>0</v>
      </c>
      <c r="F79" s="191">
        <f t="shared" si="18"/>
        <v>0</v>
      </c>
      <c r="G79" s="188">
        <v>0</v>
      </c>
      <c r="H79" s="188">
        <v>0</v>
      </c>
      <c r="I79" s="188">
        <v>0</v>
      </c>
      <c r="J79" s="188">
        <v>0</v>
      </c>
      <c r="K79" s="188">
        <v>0</v>
      </c>
      <c r="L79" s="188">
        <v>0</v>
      </c>
      <c r="M79" s="191">
        <f t="shared" si="21"/>
        <v>0</v>
      </c>
      <c r="N79" s="188">
        <v>0</v>
      </c>
      <c r="O79" s="188">
        <v>0</v>
      </c>
      <c r="P79" s="188">
        <v>0</v>
      </c>
      <c r="Q79" s="188">
        <v>0</v>
      </c>
      <c r="R79" s="188">
        <v>0</v>
      </c>
      <c r="S79" s="188">
        <v>0</v>
      </c>
      <c r="T79" s="188">
        <v>0</v>
      </c>
      <c r="U79" s="191">
        <f t="shared" si="22"/>
        <v>0</v>
      </c>
      <c r="V79" s="188">
        <v>0</v>
      </c>
      <c r="W79" s="188">
        <v>0</v>
      </c>
      <c r="X79" s="188">
        <v>0</v>
      </c>
      <c r="Y79" s="188">
        <v>0</v>
      </c>
      <c r="Z79" s="188">
        <v>0</v>
      </c>
      <c r="AA79" s="188">
        <v>0</v>
      </c>
      <c r="AB79" s="188">
        <v>0</v>
      </c>
      <c r="AC79" s="191">
        <f t="shared" si="23"/>
        <v>0</v>
      </c>
      <c r="AD79" s="188">
        <v>0</v>
      </c>
      <c r="AE79" s="188">
        <v>0</v>
      </c>
      <c r="AF79" s="188">
        <v>0</v>
      </c>
      <c r="AG79" s="188">
        <v>0</v>
      </c>
      <c r="AH79" s="191">
        <f t="shared" si="24"/>
        <v>0</v>
      </c>
      <c r="AI79" s="188">
        <v>0</v>
      </c>
      <c r="AJ79" s="188">
        <v>0</v>
      </c>
      <c r="AK79" s="188">
        <v>0</v>
      </c>
      <c r="AL79" s="188">
        <v>0</v>
      </c>
      <c r="AM79" s="188">
        <v>0</v>
      </c>
      <c r="AN79" s="188">
        <v>0</v>
      </c>
      <c r="AO79" s="188">
        <v>0</v>
      </c>
      <c r="AP79" s="188">
        <v>0</v>
      </c>
      <c r="AQ79" s="188">
        <v>0</v>
      </c>
      <c r="AR79" s="191">
        <f t="shared" si="25"/>
        <v>0</v>
      </c>
      <c r="AS79" s="191">
        <f t="shared" si="26"/>
        <v>0</v>
      </c>
      <c r="AT79" s="188">
        <v>0</v>
      </c>
      <c r="AU79" s="188">
        <v>0</v>
      </c>
      <c r="AV79" s="188">
        <v>0</v>
      </c>
      <c r="AW79" s="188">
        <v>0</v>
      </c>
      <c r="AX79" s="188">
        <v>0</v>
      </c>
      <c r="AY79" s="188">
        <v>0</v>
      </c>
      <c r="AZ79" s="191">
        <f t="shared" si="27"/>
        <v>0</v>
      </c>
      <c r="BA79" s="188">
        <v>0</v>
      </c>
      <c r="BB79" s="188">
        <v>0</v>
      </c>
      <c r="BC79" s="188">
        <v>0</v>
      </c>
      <c r="BD79" s="188">
        <v>0</v>
      </c>
      <c r="BE79" s="188">
        <v>0</v>
      </c>
      <c r="BF79" s="188">
        <v>0</v>
      </c>
      <c r="BG79" s="188">
        <v>0</v>
      </c>
      <c r="BH79" s="188">
        <v>0</v>
      </c>
      <c r="BI79" s="188">
        <v>0</v>
      </c>
      <c r="BJ79" s="191">
        <f t="shared" si="28"/>
        <v>0</v>
      </c>
      <c r="BK79" s="191">
        <f t="shared" si="29"/>
        <v>0</v>
      </c>
      <c r="BL79" s="191">
        <f>$BO$9+SUMPRODUCT($D$10:D79,$BK$10:BK79)</f>
        <v>-2363633475.7624879</v>
      </c>
      <c r="BM79" s="190">
        <f t="shared" si="30"/>
        <v>4.79</v>
      </c>
      <c r="BN79" s="191">
        <f t="shared" si="33"/>
        <v>0</v>
      </c>
      <c r="BO79" s="192">
        <f t="shared" si="31"/>
        <v>0</v>
      </c>
      <c r="BP79" s="189">
        <f t="shared" si="34"/>
        <v>0</v>
      </c>
      <c r="BQ79" s="189">
        <f t="shared" si="35"/>
        <v>0</v>
      </c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153">
        <f t="shared" si="32"/>
        <v>71</v>
      </c>
      <c r="B80" s="154">
        <f t="shared" si="32"/>
        <v>2092</v>
      </c>
      <c r="C80" s="29">
        <v>4.79</v>
      </c>
      <c r="D80" s="152">
        <f t="shared" si="36"/>
        <v>3.61E-2</v>
      </c>
      <c r="E80" s="188">
        <v>0</v>
      </c>
      <c r="F80" s="191">
        <f t="shared" si="18"/>
        <v>0</v>
      </c>
      <c r="G80" s="188">
        <v>0</v>
      </c>
      <c r="H80" s="188">
        <v>0</v>
      </c>
      <c r="I80" s="188">
        <v>0</v>
      </c>
      <c r="J80" s="188">
        <v>0</v>
      </c>
      <c r="K80" s="188">
        <v>0</v>
      </c>
      <c r="L80" s="188">
        <v>0</v>
      </c>
      <c r="M80" s="191">
        <f t="shared" si="21"/>
        <v>0</v>
      </c>
      <c r="N80" s="188">
        <v>0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91">
        <f t="shared" si="22"/>
        <v>0</v>
      </c>
      <c r="V80" s="188">
        <v>0</v>
      </c>
      <c r="W80" s="188">
        <v>0</v>
      </c>
      <c r="X80" s="188">
        <v>0</v>
      </c>
      <c r="Y80" s="188">
        <v>0</v>
      </c>
      <c r="Z80" s="188">
        <v>0</v>
      </c>
      <c r="AA80" s="188">
        <v>0</v>
      </c>
      <c r="AB80" s="188">
        <v>0</v>
      </c>
      <c r="AC80" s="191">
        <f t="shared" si="23"/>
        <v>0</v>
      </c>
      <c r="AD80" s="188">
        <v>0</v>
      </c>
      <c r="AE80" s="188">
        <v>0</v>
      </c>
      <c r="AF80" s="188">
        <v>0</v>
      </c>
      <c r="AG80" s="188">
        <v>0</v>
      </c>
      <c r="AH80" s="191">
        <f t="shared" si="24"/>
        <v>0</v>
      </c>
      <c r="AI80" s="188">
        <v>0</v>
      </c>
      <c r="AJ80" s="188">
        <v>0</v>
      </c>
      <c r="AK80" s="188">
        <v>0</v>
      </c>
      <c r="AL80" s="188">
        <v>0</v>
      </c>
      <c r="AM80" s="188">
        <v>0</v>
      </c>
      <c r="AN80" s="188">
        <v>0</v>
      </c>
      <c r="AO80" s="188">
        <v>0</v>
      </c>
      <c r="AP80" s="188">
        <v>0</v>
      </c>
      <c r="AQ80" s="188">
        <v>0</v>
      </c>
      <c r="AR80" s="191">
        <f t="shared" si="25"/>
        <v>0</v>
      </c>
      <c r="AS80" s="191">
        <f t="shared" si="26"/>
        <v>0</v>
      </c>
      <c r="AT80" s="188">
        <v>0</v>
      </c>
      <c r="AU80" s="188">
        <v>0</v>
      </c>
      <c r="AV80" s="188">
        <v>0</v>
      </c>
      <c r="AW80" s="188">
        <v>0</v>
      </c>
      <c r="AX80" s="188">
        <v>0</v>
      </c>
      <c r="AY80" s="188">
        <v>0</v>
      </c>
      <c r="AZ80" s="191">
        <f t="shared" si="27"/>
        <v>0</v>
      </c>
      <c r="BA80" s="188">
        <v>0</v>
      </c>
      <c r="BB80" s="188">
        <v>0</v>
      </c>
      <c r="BC80" s="188">
        <v>0</v>
      </c>
      <c r="BD80" s="188">
        <v>0</v>
      </c>
      <c r="BE80" s="188">
        <v>0</v>
      </c>
      <c r="BF80" s="188">
        <v>0</v>
      </c>
      <c r="BG80" s="188">
        <v>0</v>
      </c>
      <c r="BH80" s="188">
        <v>0</v>
      </c>
      <c r="BI80" s="188">
        <v>0</v>
      </c>
      <c r="BJ80" s="191">
        <f t="shared" si="28"/>
        <v>0</v>
      </c>
      <c r="BK80" s="191">
        <f t="shared" si="29"/>
        <v>0</v>
      </c>
      <c r="BL80" s="191">
        <f>$BO$9+SUMPRODUCT($D$10:D80,$BK$10:BK80)</f>
        <v>-2363633475.7624879</v>
      </c>
      <c r="BM80" s="190">
        <f t="shared" si="30"/>
        <v>4.79</v>
      </c>
      <c r="BN80" s="191">
        <f t="shared" si="33"/>
        <v>0</v>
      </c>
      <c r="BO80" s="192">
        <f t="shared" si="31"/>
        <v>0</v>
      </c>
      <c r="BP80" s="189">
        <f t="shared" si="34"/>
        <v>0</v>
      </c>
      <c r="BQ80" s="189">
        <f t="shared" si="35"/>
        <v>0</v>
      </c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>
      <c r="A81" s="153">
        <f t="shared" si="32"/>
        <v>72</v>
      </c>
      <c r="B81" s="154">
        <f t="shared" si="32"/>
        <v>2093</v>
      </c>
      <c r="C81" s="29">
        <v>4.79</v>
      </c>
      <c r="D81" s="152">
        <f t="shared" si="36"/>
        <v>3.4450000000000001E-2</v>
      </c>
      <c r="E81" s="188">
        <v>0</v>
      </c>
      <c r="F81" s="191">
        <f t="shared" si="18"/>
        <v>0</v>
      </c>
      <c r="G81" s="188">
        <v>0</v>
      </c>
      <c r="H81" s="188">
        <v>0</v>
      </c>
      <c r="I81" s="188">
        <v>0</v>
      </c>
      <c r="J81" s="188">
        <v>0</v>
      </c>
      <c r="K81" s="188">
        <v>0</v>
      </c>
      <c r="L81" s="188">
        <v>0</v>
      </c>
      <c r="M81" s="191">
        <f t="shared" si="21"/>
        <v>0</v>
      </c>
      <c r="N81" s="188">
        <v>0</v>
      </c>
      <c r="O81" s="188">
        <v>0</v>
      </c>
      <c r="P81" s="188">
        <v>0</v>
      </c>
      <c r="Q81" s="188">
        <v>0</v>
      </c>
      <c r="R81" s="188">
        <v>0</v>
      </c>
      <c r="S81" s="188">
        <v>0</v>
      </c>
      <c r="T81" s="188">
        <v>0</v>
      </c>
      <c r="U81" s="191">
        <f t="shared" si="22"/>
        <v>0</v>
      </c>
      <c r="V81" s="188">
        <v>0</v>
      </c>
      <c r="W81" s="188">
        <v>0</v>
      </c>
      <c r="X81" s="188">
        <v>0</v>
      </c>
      <c r="Y81" s="188">
        <v>0</v>
      </c>
      <c r="Z81" s="188">
        <v>0</v>
      </c>
      <c r="AA81" s="188">
        <v>0</v>
      </c>
      <c r="AB81" s="188">
        <v>0</v>
      </c>
      <c r="AC81" s="191">
        <f t="shared" si="23"/>
        <v>0</v>
      </c>
      <c r="AD81" s="188">
        <v>0</v>
      </c>
      <c r="AE81" s="188">
        <v>0</v>
      </c>
      <c r="AF81" s="188">
        <v>0</v>
      </c>
      <c r="AG81" s="188">
        <v>0</v>
      </c>
      <c r="AH81" s="191">
        <f t="shared" si="24"/>
        <v>0</v>
      </c>
      <c r="AI81" s="188">
        <v>0</v>
      </c>
      <c r="AJ81" s="188">
        <v>0</v>
      </c>
      <c r="AK81" s="188">
        <v>0</v>
      </c>
      <c r="AL81" s="188">
        <v>0</v>
      </c>
      <c r="AM81" s="188">
        <v>0</v>
      </c>
      <c r="AN81" s="188">
        <v>0</v>
      </c>
      <c r="AO81" s="188">
        <v>0</v>
      </c>
      <c r="AP81" s="188">
        <v>0</v>
      </c>
      <c r="AQ81" s="188">
        <v>0</v>
      </c>
      <c r="AR81" s="191">
        <f t="shared" si="25"/>
        <v>0</v>
      </c>
      <c r="AS81" s="191">
        <f t="shared" si="26"/>
        <v>0</v>
      </c>
      <c r="AT81" s="188">
        <v>0</v>
      </c>
      <c r="AU81" s="188">
        <v>0</v>
      </c>
      <c r="AV81" s="188">
        <v>0</v>
      </c>
      <c r="AW81" s="188">
        <v>0</v>
      </c>
      <c r="AX81" s="188">
        <v>0</v>
      </c>
      <c r="AY81" s="188">
        <v>0</v>
      </c>
      <c r="AZ81" s="191">
        <f t="shared" si="27"/>
        <v>0</v>
      </c>
      <c r="BA81" s="188">
        <v>0</v>
      </c>
      <c r="BB81" s="188">
        <v>0</v>
      </c>
      <c r="BC81" s="188">
        <v>0</v>
      </c>
      <c r="BD81" s="188">
        <v>0</v>
      </c>
      <c r="BE81" s="188">
        <v>0</v>
      </c>
      <c r="BF81" s="188">
        <v>0</v>
      </c>
      <c r="BG81" s="188">
        <v>0</v>
      </c>
      <c r="BH81" s="188">
        <v>0</v>
      </c>
      <c r="BI81" s="188">
        <v>0</v>
      </c>
      <c r="BJ81" s="191">
        <f t="shared" si="28"/>
        <v>0</v>
      </c>
      <c r="BK81" s="191">
        <f t="shared" si="29"/>
        <v>0</v>
      </c>
      <c r="BL81" s="191">
        <f>$BO$9+SUMPRODUCT($D$10:D81,$BK$10:BK81)</f>
        <v>-2363633475.7624879</v>
      </c>
      <c r="BM81" s="190">
        <f t="shared" si="30"/>
        <v>4.79</v>
      </c>
      <c r="BN81" s="191">
        <f t="shared" si="33"/>
        <v>0</v>
      </c>
      <c r="BO81" s="192">
        <f t="shared" si="31"/>
        <v>0</v>
      </c>
      <c r="BP81" s="189">
        <f t="shared" si="34"/>
        <v>0</v>
      </c>
      <c r="BQ81" s="189">
        <f t="shared" si="35"/>
        <v>0</v>
      </c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153">
        <f t="shared" si="32"/>
        <v>73</v>
      </c>
      <c r="B82" s="154">
        <f t="shared" si="32"/>
        <v>2094</v>
      </c>
      <c r="C82" s="29">
        <v>4.79</v>
      </c>
      <c r="D82" s="152">
        <f t="shared" si="36"/>
        <v>3.288E-2</v>
      </c>
      <c r="E82" s="188">
        <v>0</v>
      </c>
      <c r="F82" s="191">
        <f t="shared" si="18"/>
        <v>0</v>
      </c>
      <c r="G82" s="188">
        <v>0</v>
      </c>
      <c r="H82" s="188">
        <v>0</v>
      </c>
      <c r="I82" s="188">
        <v>0</v>
      </c>
      <c r="J82" s="188">
        <v>0</v>
      </c>
      <c r="K82" s="188">
        <v>0</v>
      </c>
      <c r="L82" s="188">
        <v>0</v>
      </c>
      <c r="M82" s="191">
        <f t="shared" si="21"/>
        <v>0</v>
      </c>
      <c r="N82" s="188">
        <v>0</v>
      </c>
      <c r="O82" s="188">
        <v>0</v>
      </c>
      <c r="P82" s="188">
        <v>0</v>
      </c>
      <c r="Q82" s="188">
        <v>0</v>
      </c>
      <c r="R82" s="188">
        <v>0</v>
      </c>
      <c r="S82" s="188">
        <v>0</v>
      </c>
      <c r="T82" s="188">
        <v>0</v>
      </c>
      <c r="U82" s="191">
        <f t="shared" si="22"/>
        <v>0</v>
      </c>
      <c r="V82" s="188">
        <v>0</v>
      </c>
      <c r="W82" s="188">
        <v>0</v>
      </c>
      <c r="X82" s="188">
        <v>0</v>
      </c>
      <c r="Y82" s="188">
        <v>0</v>
      </c>
      <c r="Z82" s="188">
        <v>0</v>
      </c>
      <c r="AA82" s="188">
        <v>0</v>
      </c>
      <c r="AB82" s="188">
        <v>0</v>
      </c>
      <c r="AC82" s="191">
        <f t="shared" si="23"/>
        <v>0</v>
      </c>
      <c r="AD82" s="188">
        <v>0</v>
      </c>
      <c r="AE82" s="188">
        <v>0</v>
      </c>
      <c r="AF82" s="188">
        <v>0</v>
      </c>
      <c r="AG82" s="188">
        <v>0</v>
      </c>
      <c r="AH82" s="191">
        <f t="shared" si="24"/>
        <v>0</v>
      </c>
      <c r="AI82" s="188">
        <v>0</v>
      </c>
      <c r="AJ82" s="188">
        <v>0</v>
      </c>
      <c r="AK82" s="188">
        <v>0</v>
      </c>
      <c r="AL82" s="188">
        <v>0</v>
      </c>
      <c r="AM82" s="188">
        <v>0</v>
      </c>
      <c r="AN82" s="188">
        <v>0</v>
      </c>
      <c r="AO82" s="188">
        <v>0</v>
      </c>
      <c r="AP82" s="188">
        <v>0</v>
      </c>
      <c r="AQ82" s="188">
        <v>0</v>
      </c>
      <c r="AR82" s="191">
        <f t="shared" si="25"/>
        <v>0</v>
      </c>
      <c r="AS82" s="191">
        <f t="shared" si="26"/>
        <v>0</v>
      </c>
      <c r="AT82" s="188">
        <v>0</v>
      </c>
      <c r="AU82" s="188">
        <v>0</v>
      </c>
      <c r="AV82" s="188">
        <v>0</v>
      </c>
      <c r="AW82" s="188">
        <v>0</v>
      </c>
      <c r="AX82" s="188">
        <v>0</v>
      </c>
      <c r="AY82" s="188">
        <v>0</v>
      </c>
      <c r="AZ82" s="191">
        <f t="shared" si="27"/>
        <v>0</v>
      </c>
      <c r="BA82" s="188">
        <v>0</v>
      </c>
      <c r="BB82" s="188">
        <v>0</v>
      </c>
      <c r="BC82" s="188">
        <v>0</v>
      </c>
      <c r="BD82" s="188">
        <v>0</v>
      </c>
      <c r="BE82" s="188">
        <v>0</v>
      </c>
      <c r="BF82" s="188">
        <v>0</v>
      </c>
      <c r="BG82" s="188">
        <v>0</v>
      </c>
      <c r="BH82" s="188">
        <v>0</v>
      </c>
      <c r="BI82" s="188">
        <v>0</v>
      </c>
      <c r="BJ82" s="191">
        <f t="shared" si="28"/>
        <v>0</v>
      </c>
      <c r="BK82" s="191">
        <f t="shared" si="29"/>
        <v>0</v>
      </c>
      <c r="BL82" s="191">
        <f>$BO$9+SUMPRODUCT($D$10:D82,$BK$10:BK82)</f>
        <v>-2363633475.7624879</v>
      </c>
      <c r="BM82" s="190">
        <f t="shared" si="30"/>
        <v>4.79</v>
      </c>
      <c r="BN82" s="191">
        <f t="shared" si="33"/>
        <v>0</v>
      </c>
      <c r="BO82" s="192">
        <f t="shared" si="31"/>
        <v>0</v>
      </c>
      <c r="BP82" s="189">
        <f t="shared" si="34"/>
        <v>0</v>
      </c>
      <c r="BQ82" s="189">
        <f t="shared" si="35"/>
        <v>0</v>
      </c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153">
        <f t="shared" si="32"/>
        <v>74</v>
      </c>
      <c r="B83" s="154">
        <f t="shared" si="32"/>
        <v>2095</v>
      </c>
      <c r="C83" s="29">
        <v>4.79</v>
      </c>
      <c r="D83" s="152">
        <f t="shared" si="36"/>
        <v>3.1379999999999998E-2</v>
      </c>
      <c r="E83" s="188">
        <v>0</v>
      </c>
      <c r="F83" s="191">
        <f t="shared" si="18"/>
        <v>0</v>
      </c>
      <c r="G83" s="188">
        <v>0</v>
      </c>
      <c r="H83" s="188">
        <v>0</v>
      </c>
      <c r="I83" s="188">
        <v>0</v>
      </c>
      <c r="J83" s="188">
        <v>0</v>
      </c>
      <c r="K83" s="188">
        <v>0</v>
      </c>
      <c r="L83" s="188">
        <v>0</v>
      </c>
      <c r="M83" s="191">
        <f t="shared" si="21"/>
        <v>0</v>
      </c>
      <c r="N83" s="188">
        <v>0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91">
        <f t="shared" si="22"/>
        <v>0</v>
      </c>
      <c r="V83" s="188">
        <v>0</v>
      </c>
      <c r="W83" s="188">
        <v>0</v>
      </c>
      <c r="X83" s="188">
        <v>0</v>
      </c>
      <c r="Y83" s="188">
        <v>0</v>
      </c>
      <c r="Z83" s="188">
        <v>0</v>
      </c>
      <c r="AA83" s="188">
        <v>0</v>
      </c>
      <c r="AB83" s="188">
        <v>0</v>
      </c>
      <c r="AC83" s="191">
        <f t="shared" si="23"/>
        <v>0</v>
      </c>
      <c r="AD83" s="188">
        <v>0</v>
      </c>
      <c r="AE83" s="188">
        <v>0</v>
      </c>
      <c r="AF83" s="188">
        <v>0</v>
      </c>
      <c r="AG83" s="188">
        <v>0</v>
      </c>
      <c r="AH83" s="191">
        <f t="shared" si="24"/>
        <v>0</v>
      </c>
      <c r="AI83" s="188">
        <v>0</v>
      </c>
      <c r="AJ83" s="188">
        <v>0</v>
      </c>
      <c r="AK83" s="188">
        <v>0</v>
      </c>
      <c r="AL83" s="188">
        <v>0</v>
      </c>
      <c r="AM83" s="188">
        <v>0</v>
      </c>
      <c r="AN83" s="188">
        <v>0</v>
      </c>
      <c r="AO83" s="188">
        <v>0</v>
      </c>
      <c r="AP83" s="188">
        <v>0</v>
      </c>
      <c r="AQ83" s="188">
        <v>0</v>
      </c>
      <c r="AR83" s="191">
        <f t="shared" si="25"/>
        <v>0</v>
      </c>
      <c r="AS83" s="191">
        <f t="shared" si="26"/>
        <v>0</v>
      </c>
      <c r="AT83" s="188">
        <v>0</v>
      </c>
      <c r="AU83" s="188">
        <v>0</v>
      </c>
      <c r="AV83" s="188">
        <v>0</v>
      </c>
      <c r="AW83" s="188">
        <v>0</v>
      </c>
      <c r="AX83" s="188">
        <v>0</v>
      </c>
      <c r="AY83" s="188">
        <v>0</v>
      </c>
      <c r="AZ83" s="191">
        <f t="shared" si="27"/>
        <v>0</v>
      </c>
      <c r="BA83" s="188">
        <v>0</v>
      </c>
      <c r="BB83" s="188">
        <v>0</v>
      </c>
      <c r="BC83" s="188">
        <v>0</v>
      </c>
      <c r="BD83" s="188">
        <v>0</v>
      </c>
      <c r="BE83" s="188">
        <v>0</v>
      </c>
      <c r="BF83" s="188">
        <v>0</v>
      </c>
      <c r="BG83" s="188">
        <v>0</v>
      </c>
      <c r="BH83" s="188">
        <v>0</v>
      </c>
      <c r="BI83" s="188">
        <v>0</v>
      </c>
      <c r="BJ83" s="191">
        <f t="shared" si="28"/>
        <v>0</v>
      </c>
      <c r="BK83" s="191">
        <f t="shared" si="29"/>
        <v>0</v>
      </c>
      <c r="BL83" s="191">
        <f>$BO$9+SUMPRODUCT($D$10:D83,$BK$10:BK83)</f>
        <v>-2363633475.7624879</v>
      </c>
      <c r="BM83" s="190">
        <f t="shared" si="30"/>
        <v>4.79</v>
      </c>
      <c r="BN83" s="191">
        <f t="shared" si="33"/>
        <v>0</v>
      </c>
      <c r="BO83" s="192">
        <f t="shared" si="31"/>
        <v>0</v>
      </c>
      <c r="BP83" s="189">
        <f t="shared" si="34"/>
        <v>0</v>
      </c>
      <c r="BQ83" s="189">
        <f t="shared" si="35"/>
        <v>0</v>
      </c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153">
        <f t="shared" si="32"/>
        <v>75</v>
      </c>
      <c r="B84" s="154">
        <f t="shared" si="32"/>
        <v>2096</v>
      </c>
      <c r="C84" s="29">
        <v>4.79</v>
      </c>
      <c r="D84" s="152">
        <f t="shared" si="36"/>
        <v>2.9950000000000001E-2</v>
      </c>
      <c r="E84" s="188">
        <v>0</v>
      </c>
      <c r="F84" s="191">
        <f t="shared" si="18"/>
        <v>0</v>
      </c>
      <c r="G84" s="188">
        <v>0</v>
      </c>
      <c r="H84" s="188">
        <v>0</v>
      </c>
      <c r="I84" s="188">
        <v>0</v>
      </c>
      <c r="J84" s="188">
        <v>0</v>
      </c>
      <c r="K84" s="188">
        <v>0</v>
      </c>
      <c r="L84" s="188">
        <v>0</v>
      </c>
      <c r="M84" s="191">
        <f t="shared" si="21"/>
        <v>0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91">
        <f t="shared" si="22"/>
        <v>0</v>
      </c>
      <c r="V84" s="188">
        <v>0</v>
      </c>
      <c r="W84" s="188">
        <v>0</v>
      </c>
      <c r="X84" s="188">
        <v>0</v>
      </c>
      <c r="Y84" s="188">
        <v>0</v>
      </c>
      <c r="Z84" s="188">
        <v>0</v>
      </c>
      <c r="AA84" s="188">
        <v>0</v>
      </c>
      <c r="AB84" s="188">
        <v>0</v>
      </c>
      <c r="AC84" s="191">
        <f t="shared" si="23"/>
        <v>0</v>
      </c>
      <c r="AD84" s="188">
        <v>0</v>
      </c>
      <c r="AE84" s="188">
        <v>0</v>
      </c>
      <c r="AF84" s="188">
        <v>0</v>
      </c>
      <c r="AG84" s="188">
        <v>0</v>
      </c>
      <c r="AH84" s="191">
        <f t="shared" si="24"/>
        <v>0</v>
      </c>
      <c r="AI84" s="188">
        <v>0</v>
      </c>
      <c r="AJ84" s="188">
        <v>0</v>
      </c>
      <c r="AK84" s="188">
        <v>0</v>
      </c>
      <c r="AL84" s="188">
        <v>0</v>
      </c>
      <c r="AM84" s="188">
        <v>0</v>
      </c>
      <c r="AN84" s="188">
        <v>0</v>
      </c>
      <c r="AO84" s="188">
        <v>0</v>
      </c>
      <c r="AP84" s="188">
        <v>0</v>
      </c>
      <c r="AQ84" s="188">
        <v>0</v>
      </c>
      <c r="AR84" s="191">
        <f t="shared" si="25"/>
        <v>0</v>
      </c>
      <c r="AS84" s="191">
        <f t="shared" si="26"/>
        <v>0</v>
      </c>
      <c r="AT84" s="188">
        <v>0</v>
      </c>
      <c r="AU84" s="188">
        <v>0</v>
      </c>
      <c r="AV84" s="188">
        <v>0</v>
      </c>
      <c r="AW84" s="188">
        <v>0</v>
      </c>
      <c r="AX84" s="188">
        <v>0</v>
      </c>
      <c r="AY84" s="188">
        <v>0</v>
      </c>
      <c r="AZ84" s="191">
        <f t="shared" si="27"/>
        <v>0</v>
      </c>
      <c r="BA84" s="188">
        <v>0</v>
      </c>
      <c r="BB84" s="188">
        <v>0</v>
      </c>
      <c r="BC84" s="188">
        <v>0</v>
      </c>
      <c r="BD84" s="188">
        <v>0</v>
      </c>
      <c r="BE84" s="188">
        <v>0</v>
      </c>
      <c r="BF84" s="188">
        <v>0</v>
      </c>
      <c r="BG84" s="188">
        <v>0</v>
      </c>
      <c r="BH84" s="188">
        <v>0</v>
      </c>
      <c r="BI84" s="188">
        <v>0</v>
      </c>
      <c r="BJ84" s="191">
        <f t="shared" si="28"/>
        <v>0</v>
      </c>
      <c r="BK84" s="191">
        <f t="shared" si="29"/>
        <v>0</v>
      </c>
      <c r="BL84" s="191">
        <f>$BO$9+SUMPRODUCT($D$10:D84,$BK$10:BK84)</f>
        <v>-2363633475.7624879</v>
      </c>
      <c r="BM84" s="190">
        <f t="shared" si="30"/>
        <v>4.79</v>
      </c>
      <c r="BN84" s="191">
        <f t="shared" si="33"/>
        <v>0</v>
      </c>
      <c r="BO84" s="192">
        <f t="shared" si="31"/>
        <v>0</v>
      </c>
      <c r="BP84" s="189">
        <f t="shared" si="34"/>
        <v>0</v>
      </c>
      <c r="BQ84" s="189">
        <f t="shared" si="35"/>
        <v>0</v>
      </c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153">
        <f t="shared" si="32"/>
        <v>76</v>
      </c>
      <c r="B85" s="154">
        <f t="shared" si="32"/>
        <v>2097</v>
      </c>
      <c r="C85" s="29">
        <v>4.79</v>
      </c>
      <c r="D85" s="152">
        <f t="shared" si="36"/>
        <v>2.8580000000000001E-2</v>
      </c>
      <c r="E85" s="188">
        <v>0</v>
      </c>
      <c r="F85" s="191">
        <f t="shared" si="18"/>
        <v>0</v>
      </c>
      <c r="G85" s="188">
        <v>0</v>
      </c>
      <c r="H85" s="188">
        <v>0</v>
      </c>
      <c r="I85" s="188">
        <v>0</v>
      </c>
      <c r="J85" s="188">
        <v>0</v>
      </c>
      <c r="K85" s="188">
        <v>0</v>
      </c>
      <c r="L85" s="188">
        <v>0</v>
      </c>
      <c r="M85" s="191">
        <f t="shared" si="21"/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91">
        <f t="shared" si="22"/>
        <v>0</v>
      </c>
      <c r="V85" s="188">
        <v>0</v>
      </c>
      <c r="W85" s="188">
        <v>0</v>
      </c>
      <c r="X85" s="188">
        <v>0</v>
      </c>
      <c r="Y85" s="188">
        <v>0</v>
      </c>
      <c r="Z85" s="188">
        <v>0</v>
      </c>
      <c r="AA85" s="188">
        <v>0</v>
      </c>
      <c r="AB85" s="188">
        <v>0</v>
      </c>
      <c r="AC85" s="191">
        <f t="shared" si="23"/>
        <v>0</v>
      </c>
      <c r="AD85" s="188">
        <v>0</v>
      </c>
      <c r="AE85" s="188">
        <v>0</v>
      </c>
      <c r="AF85" s="188">
        <v>0</v>
      </c>
      <c r="AG85" s="188">
        <v>0</v>
      </c>
      <c r="AH85" s="191">
        <f t="shared" si="24"/>
        <v>0</v>
      </c>
      <c r="AI85" s="188">
        <v>0</v>
      </c>
      <c r="AJ85" s="188">
        <v>0</v>
      </c>
      <c r="AK85" s="188">
        <v>0</v>
      </c>
      <c r="AL85" s="188">
        <v>0</v>
      </c>
      <c r="AM85" s="188">
        <v>0</v>
      </c>
      <c r="AN85" s="188">
        <v>0</v>
      </c>
      <c r="AO85" s="188">
        <v>0</v>
      </c>
      <c r="AP85" s="188">
        <v>0</v>
      </c>
      <c r="AQ85" s="188">
        <v>0</v>
      </c>
      <c r="AR85" s="191">
        <f t="shared" si="25"/>
        <v>0</v>
      </c>
      <c r="AS85" s="191">
        <f t="shared" si="26"/>
        <v>0</v>
      </c>
      <c r="AT85" s="188">
        <v>0</v>
      </c>
      <c r="AU85" s="188">
        <v>0</v>
      </c>
      <c r="AV85" s="188">
        <v>0</v>
      </c>
      <c r="AW85" s="188">
        <v>0</v>
      </c>
      <c r="AX85" s="188">
        <v>0</v>
      </c>
      <c r="AY85" s="188">
        <v>0</v>
      </c>
      <c r="AZ85" s="191">
        <f t="shared" si="27"/>
        <v>0</v>
      </c>
      <c r="BA85" s="188">
        <v>0</v>
      </c>
      <c r="BB85" s="188">
        <v>0</v>
      </c>
      <c r="BC85" s="188">
        <v>0</v>
      </c>
      <c r="BD85" s="188">
        <v>0</v>
      </c>
      <c r="BE85" s="188">
        <v>0</v>
      </c>
      <c r="BF85" s="188">
        <v>0</v>
      </c>
      <c r="BG85" s="188">
        <v>0</v>
      </c>
      <c r="BH85" s="188">
        <v>0</v>
      </c>
      <c r="BI85" s="188">
        <v>0</v>
      </c>
      <c r="BJ85" s="191">
        <f t="shared" si="28"/>
        <v>0</v>
      </c>
      <c r="BK85" s="191">
        <f t="shared" si="29"/>
        <v>0</v>
      </c>
      <c r="BL85" s="191">
        <f>$BO$9+SUMPRODUCT($D$10:D85,$BK$10:BK85)</f>
        <v>-2363633475.7624879</v>
      </c>
      <c r="BM85" s="190">
        <f t="shared" si="30"/>
        <v>4.79</v>
      </c>
      <c r="BN85" s="191">
        <f t="shared" si="33"/>
        <v>0</v>
      </c>
      <c r="BO85" s="192">
        <f t="shared" si="31"/>
        <v>0</v>
      </c>
      <c r="BP85" s="189">
        <f t="shared" si="34"/>
        <v>0</v>
      </c>
      <c r="BQ85" s="189">
        <f t="shared" si="35"/>
        <v>0</v>
      </c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153">
        <f t="shared" si="32"/>
        <v>77</v>
      </c>
      <c r="B86" s="154">
        <f t="shared" si="32"/>
        <v>2098</v>
      </c>
      <c r="C86" s="29">
        <v>4.79</v>
      </c>
      <c r="D86" s="152">
        <f t="shared" si="36"/>
        <v>2.7269999999999999E-2</v>
      </c>
      <c r="E86" s="188">
        <v>0</v>
      </c>
      <c r="F86" s="191">
        <f t="shared" si="18"/>
        <v>0</v>
      </c>
      <c r="G86" s="188">
        <v>0</v>
      </c>
      <c r="H86" s="188">
        <v>0</v>
      </c>
      <c r="I86" s="188">
        <v>0</v>
      </c>
      <c r="J86" s="188">
        <v>0</v>
      </c>
      <c r="K86" s="188">
        <v>0</v>
      </c>
      <c r="L86" s="188">
        <v>0</v>
      </c>
      <c r="M86" s="191">
        <f t="shared" si="21"/>
        <v>0</v>
      </c>
      <c r="N86" s="188">
        <v>0</v>
      </c>
      <c r="O86" s="188">
        <v>0</v>
      </c>
      <c r="P86" s="188">
        <v>0</v>
      </c>
      <c r="Q86" s="188">
        <v>0</v>
      </c>
      <c r="R86" s="188">
        <v>0</v>
      </c>
      <c r="S86" s="188">
        <v>0</v>
      </c>
      <c r="T86" s="188">
        <v>0</v>
      </c>
      <c r="U86" s="191">
        <f t="shared" si="22"/>
        <v>0</v>
      </c>
      <c r="V86" s="188">
        <v>0</v>
      </c>
      <c r="W86" s="188">
        <v>0</v>
      </c>
      <c r="X86" s="188">
        <v>0</v>
      </c>
      <c r="Y86" s="188">
        <v>0</v>
      </c>
      <c r="Z86" s="188">
        <v>0</v>
      </c>
      <c r="AA86" s="188">
        <v>0</v>
      </c>
      <c r="AB86" s="188">
        <v>0</v>
      </c>
      <c r="AC86" s="191">
        <f t="shared" si="23"/>
        <v>0</v>
      </c>
      <c r="AD86" s="188">
        <v>0</v>
      </c>
      <c r="AE86" s="188">
        <v>0</v>
      </c>
      <c r="AF86" s="188">
        <v>0</v>
      </c>
      <c r="AG86" s="188">
        <v>0</v>
      </c>
      <c r="AH86" s="191">
        <f t="shared" si="24"/>
        <v>0</v>
      </c>
      <c r="AI86" s="188">
        <v>0</v>
      </c>
      <c r="AJ86" s="188">
        <v>0</v>
      </c>
      <c r="AK86" s="188">
        <v>0</v>
      </c>
      <c r="AL86" s="188">
        <v>0</v>
      </c>
      <c r="AM86" s="188">
        <v>0</v>
      </c>
      <c r="AN86" s="188">
        <v>0</v>
      </c>
      <c r="AO86" s="188">
        <v>0</v>
      </c>
      <c r="AP86" s="188">
        <v>0</v>
      </c>
      <c r="AQ86" s="188">
        <v>0</v>
      </c>
      <c r="AR86" s="191">
        <f t="shared" si="25"/>
        <v>0</v>
      </c>
      <c r="AS86" s="191">
        <f t="shared" si="26"/>
        <v>0</v>
      </c>
      <c r="AT86" s="188">
        <v>0</v>
      </c>
      <c r="AU86" s="188">
        <v>0</v>
      </c>
      <c r="AV86" s="188">
        <v>0</v>
      </c>
      <c r="AW86" s="188">
        <v>0</v>
      </c>
      <c r="AX86" s="188">
        <v>0</v>
      </c>
      <c r="AY86" s="188">
        <v>0</v>
      </c>
      <c r="AZ86" s="191">
        <f t="shared" si="27"/>
        <v>0</v>
      </c>
      <c r="BA86" s="188">
        <v>0</v>
      </c>
      <c r="BB86" s="188">
        <v>0</v>
      </c>
      <c r="BC86" s="188">
        <v>0</v>
      </c>
      <c r="BD86" s="188">
        <v>0</v>
      </c>
      <c r="BE86" s="188">
        <v>0</v>
      </c>
      <c r="BF86" s="188">
        <v>0</v>
      </c>
      <c r="BG86" s="188">
        <v>0</v>
      </c>
      <c r="BH86" s="188">
        <v>0</v>
      </c>
      <c r="BI86" s="188">
        <v>0</v>
      </c>
      <c r="BJ86" s="191">
        <f t="shared" si="28"/>
        <v>0</v>
      </c>
      <c r="BK86" s="191">
        <f t="shared" si="29"/>
        <v>0</v>
      </c>
      <c r="BL86" s="191">
        <f>$BO$9+SUMPRODUCT($D$10:D86,$BK$10:BK86)</f>
        <v>-2363633475.7624879</v>
      </c>
      <c r="BM86" s="190">
        <f t="shared" si="30"/>
        <v>4.79</v>
      </c>
      <c r="BN86" s="191">
        <f t="shared" si="33"/>
        <v>0</v>
      </c>
      <c r="BO86" s="192">
        <f t="shared" si="31"/>
        <v>0</v>
      </c>
      <c r="BP86" s="189">
        <f t="shared" si="34"/>
        <v>0</v>
      </c>
      <c r="BQ86" s="189">
        <f t="shared" si="35"/>
        <v>0</v>
      </c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153">
        <f t="shared" si="32"/>
        <v>78</v>
      </c>
      <c r="B87" s="154">
        <f t="shared" si="32"/>
        <v>2099</v>
      </c>
      <c r="C87" s="29">
        <v>4.79</v>
      </c>
      <c r="D87" s="152">
        <f t="shared" si="36"/>
        <v>2.6020000000000001E-2</v>
      </c>
      <c r="E87" s="188">
        <v>0</v>
      </c>
      <c r="F87" s="191">
        <f t="shared" si="18"/>
        <v>0</v>
      </c>
      <c r="G87" s="188">
        <v>0</v>
      </c>
      <c r="H87" s="188">
        <v>0</v>
      </c>
      <c r="I87" s="188">
        <v>0</v>
      </c>
      <c r="J87" s="188">
        <v>0</v>
      </c>
      <c r="K87" s="188">
        <v>0</v>
      </c>
      <c r="L87" s="188">
        <v>0</v>
      </c>
      <c r="M87" s="191">
        <f t="shared" si="21"/>
        <v>0</v>
      </c>
      <c r="N87" s="188">
        <v>0</v>
      </c>
      <c r="O87" s="188">
        <v>0</v>
      </c>
      <c r="P87" s="188">
        <v>0</v>
      </c>
      <c r="Q87" s="188">
        <v>0</v>
      </c>
      <c r="R87" s="188">
        <v>0</v>
      </c>
      <c r="S87" s="188">
        <v>0</v>
      </c>
      <c r="T87" s="188">
        <v>0</v>
      </c>
      <c r="U87" s="191">
        <f t="shared" si="22"/>
        <v>0</v>
      </c>
      <c r="V87" s="188">
        <v>0</v>
      </c>
      <c r="W87" s="188">
        <v>0</v>
      </c>
      <c r="X87" s="188">
        <v>0</v>
      </c>
      <c r="Y87" s="188">
        <v>0</v>
      </c>
      <c r="Z87" s="188">
        <v>0</v>
      </c>
      <c r="AA87" s="188">
        <v>0</v>
      </c>
      <c r="AB87" s="188">
        <v>0</v>
      </c>
      <c r="AC87" s="191">
        <f t="shared" si="23"/>
        <v>0</v>
      </c>
      <c r="AD87" s="188">
        <v>0</v>
      </c>
      <c r="AE87" s="188">
        <v>0</v>
      </c>
      <c r="AF87" s="188">
        <v>0</v>
      </c>
      <c r="AG87" s="188">
        <v>0</v>
      </c>
      <c r="AH87" s="191">
        <f t="shared" si="24"/>
        <v>0</v>
      </c>
      <c r="AI87" s="188">
        <v>0</v>
      </c>
      <c r="AJ87" s="188">
        <v>0</v>
      </c>
      <c r="AK87" s="188">
        <v>0</v>
      </c>
      <c r="AL87" s="188">
        <v>0</v>
      </c>
      <c r="AM87" s="188">
        <v>0</v>
      </c>
      <c r="AN87" s="188">
        <v>0</v>
      </c>
      <c r="AO87" s="188">
        <v>0</v>
      </c>
      <c r="AP87" s="188">
        <v>0</v>
      </c>
      <c r="AQ87" s="188">
        <v>0</v>
      </c>
      <c r="AR87" s="191">
        <f t="shared" si="25"/>
        <v>0</v>
      </c>
      <c r="AS87" s="191">
        <f t="shared" si="26"/>
        <v>0</v>
      </c>
      <c r="AT87" s="188">
        <v>0</v>
      </c>
      <c r="AU87" s="188">
        <v>0</v>
      </c>
      <c r="AV87" s="188">
        <v>0</v>
      </c>
      <c r="AW87" s="188">
        <v>0</v>
      </c>
      <c r="AX87" s="188">
        <v>0</v>
      </c>
      <c r="AY87" s="188">
        <v>0</v>
      </c>
      <c r="AZ87" s="191">
        <f t="shared" si="27"/>
        <v>0</v>
      </c>
      <c r="BA87" s="188">
        <v>0</v>
      </c>
      <c r="BB87" s="188">
        <v>0</v>
      </c>
      <c r="BC87" s="188">
        <v>0</v>
      </c>
      <c r="BD87" s="188">
        <v>0</v>
      </c>
      <c r="BE87" s="188">
        <v>0</v>
      </c>
      <c r="BF87" s="188">
        <v>0</v>
      </c>
      <c r="BG87" s="188">
        <v>0</v>
      </c>
      <c r="BH87" s="188">
        <v>0</v>
      </c>
      <c r="BI87" s="188">
        <v>0</v>
      </c>
      <c r="BJ87" s="191">
        <f t="shared" si="28"/>
        <v>0</v>
      </c>
      <c r="BK87" s="191">
        <f t="shared" si="29"/>
        <v>0</v>
      </c>
      <c r="BL87" s="191">
        <f>$BO$9+SUMPRODUCT($D$10:D87,$BK$10:BK87)</f>
        <v>-2363633475.7624879</v>
      </c>
      <c r="BM87" s="190">
        <f t="shared" si="30"/>
        <v>4.79</v>
      </c>
      <c r="BN87" s="191">
        <f t="shared" si="33"/>
        <v>0</v>
      </c>
      <c r="BO87" s="192">
        <f t="shared" si="31"/>
        <v>0</v>
      </c>
      <c r="BP87" s="189">
        <f t="shared" si="34"/>
        <v>0</v>
      </c>
      <c r="BQ87" s="189">
        <f t="shared" si="35"/>
        <v>0</v>
      </c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153">
        <f t="shared" si="32"/>
        <v>79</v>
      </c>
      <c r="B88" s="154">
        <f t="shared" si="32"/>
        <v>2100</v>
      </c>
      <c r="C88" s="29">
        <v>4.79</v>
      </c>
      <c r="D88" s="152">
        <f t="shared" si="36"/>
        <v>2.4830000000000001E-2</v>
      </c>
      <c r="E88" s="188">
        <v>0</v>
      </c>
      <c r="F88" s="191">
        <f t="shared" si="18"/>
        <v>0</v>
      </c>
      <c r="G88" s="188">
        <v>0</v>
      </c>
      <c r="H88" s="188">
        <v>0</v>
      </c>
      <c r="I88" s="188">
        <v>0</v>
      </c>
      <c r="J88" s="188">
        <v>0</v>
      </c>
      <c r="K88" s="188">
        <v>0</v>
      </c>
      <c r="L88" s="188">
        <v>0</v>
      </c>
      <c r="M88" s="191">
        <f t="shared" si="21"/>
        <v>0</v>
      </c>
      <c r="N88" s="188">
        <v>0</v>
      </c>
      <c r="O88" s="188">
        <v>0</v>
      </c>
      <c r="P88" s="188">
        <v>0</v>
      </c>
      <c r="Q88" s="188">
        <v>0</v>
      </c>
      <c r="R88" s="188">
        <v>0</v>
      </c>
      <c r="S88" s="188">
        <v>0</v>
      </c>
      <c r="T88" s="188">
        <v>0</v>
      </c>
      <c r="U88" s="191">
        <f t="shared" si="22"/>
        <v>0</v>
      </c>
      <c r="V88" s="188">
        <v>0</v>
      </c>
      <c r="W88" s="188">
        <v>0</v>
      </c>
      <c r="X88" s="188">
        <v>0</v>
      </c>
      <c r="Y88" s="188">
        <v>0</v>
      </c>
      <c r="Z88" s="188">
        <v>0</v>
      </c>
      <c r="AA88" s="188">
        <v>0</v>
      </c>
      <c r="AB88" s="188">
        <v>0</v>
      </c>
      <c r="AC88" s="191">
        <f t="shared" si="23"/>
        <v>0</v>
      </c>
      <c r="AD88" s="188">
        <v>0</v>
      </c>
      <c r="AE88" s="188">
        <v>0</v>
      </c>
      <c r="AF88" s="188">
        <v>0</v>
      </c>
      <c r="AG88" s="188">
        <v>0</v>
      </c>
      <c r="AH88" s="191">
        <f t="shared" si="24"/>
        <v>0</v>
      </c>
      <c r="AI88" s="188">
        <v>0</v>
      </c>
      <c r="AJ88" s="188">
        <v>0</v>
      </c>
      <c r="AK88" s="188">
        <v>0</v>
      </c>
      <c r="AL88" s="188">
        <v>0</v>
      </c>
      <c r="AM88" s="188">
        <v>0</v>
      </c>
      <c r="AN88" s="188">
        <v>0</v>
      </c>
      <c r="AO88" s="188">
        <v>0</v>
      </c>
      <c r="AP88" s="188">
        <v>0</v>
      </c>
      <c r="AQ88" s="188">
        <v>0</v>
      </c>
      <c r="AR88" s="191">
        <f t="shared" si="25"/>
        <v>0</v>
      </c>
      <c r="AS88" s="191">
        <f t="shared" si="26"/>
        <v>0</v>
      </c>
      <c r="AT88" s="188">
        <v>0</v>
      </c>
      <c r="AU88" s="188">
        <v>0</v>
      </c>
      <c r="AV88" s="188">
        <v>0</v>
      </c>
      <c r="AW88" s="188">
        <v>0</v>
      </c>
      <c r="AX88" s="188">
        <v>0</v>
      </c>
      <c r="AY88" s="188">
        <v>0</v>
      </c>
      <c r="AZ88" s="191">
        <f t="shared" si="27"/>
        <v>0</v>
      </c>
      <c r="BA88" s="188">
        <v>0</v>
      </c>
      <c r="BB88" s="188">
        <v>0</v>
      </c>
      <c r="BC88" s="188">
        <v>0</v>
      </c>
      <c r="BD88" s="188">
        <v>0</v>
      </c>
      <c r="BE88" s="188">
        <v>0</v>
      </c>
      <c r="BF88" s="188">
        <v>0</v>
      </c>
      <c r="BG88" s="188">
        <v>0</v>
      </c>
      <c r="BH88" s="188">
        <v>0</v>
      </c>
      <c r="BI88" s="188">
        <v>0</v>
      </c>
      <c r="BJ88" s="191">
        <f t="shared" si="28"/>
        <v>0</v>
      </c>
      <c r="BK88" s="191">
        <f t="shared" si="29"/>
        <v>0</v>
      </c>
      <c r="BL88" s="191">
        <f>$BO$9+SUMPRODUCT($D$10:D88,$BK$10:BK88)</f>
        <v>-2363633475.7624879</v>
      </c>
      <c r="BM88" s="190">
        <f t="shared" si="30"/>
        <v>4.79</v>
      </c>
      <c r="BN88" s="191">
        <f t="shared" si="33"/>
        <v>0</v>
      </c>
      <c r="BO88" s="192">
        <f t="shared" si="31"/>
        <v>0</v>
      </c>
      <c r="BP88" s="189">
        <f t="shared" si="34"/>
        <v>0</v>
      </c>
      <c r="BQ88" s="189">
        <f t="shared" si="35"/>
        <v>0</v>
      </c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153">
        <f t="shared" si="32"/>
        <v>80</v>
      </c>
      <c r="B89" s="154">
        <f t="shared" si="32"/>
        <v>2101</v>
      </c>
      <c r="C89" s="29">
        <v>4.79</v>
      </c>
      <c r="D89" s="152">
        <f t="shared" si="36"/>
        <v>2.3699999999999999E-2</v>
      </c>
      <c r="E89" s="188">
        <v>0</v>
      </c>
      <c r="F89" s="191">
        <f t="shared" si="18"/>
        <v>0</v>
      </c>
      <c r="G89" s="188">
        <v>0</v>
      </c>
      <c r="H89" s="188">
        <v>0</v>
      </c>
      <c r="I89" s="188">
        <v>0</v>
      </c>
      <c r="J89" s="188">
        <v>0</v>
      </c>
      <c r="K89" s="188">
        <v>0</v>
      </c>
      <c r="L89" s="188">
        <v>0</v>
      </c>
      <c r="M89" s="191">
        <f t="shared" si="21"/>
        <v>0</v>
      </c>
      <c r="N89" s="188">
        <v>0</v>
      </c>
      <c r="O89" s="188">
        <v>0</v>
      </c>
      <c r="P89" s="188">
        <v>0</v>
      </c>
      <c r="Q89" s="188">
        <v>0</v>
      </c>
      <c r="R89" s="188">
        <v>0</v>
      </c>
      <c r="S89" s="188">
        <v>0</v>
      </c>
      <c r="T89" s="188">
        <v>0</v>
      </c>
      <c r="U89" s="191">
        <f t="shared" si="22"/>
        <v>0</v>
      </c>
      <c r="V89" s="188">
        <v>0</v>
      </c>
      <c r="W89" s="188">
        <v>0</v>
      </c>
      <c r="X89" s="188">
        <v>0</v>
      </c>
      <c r="Y89" s="188">
        <v>0</v>
      </c>
      <c r="Z89" s="188">
        <v>0</v>
      </c>
      <c r="AA89" s="188">
        <v>0</v>
      </c>
      <c r="AB89" s="188">
        <v>0</v>
      </c>
      <c r="AC89" s="191">
        <f t="shared" si="23"/>
        <v>0</v>
      </c>
      <c r="AD89" s="188">
        <v>0</v>
      </c>
      <c r="AE89" s="188">
        <v>0</v>
      </c>
      <c r="AF89" s="188">
        <v>0</v>
      </c>
      <c r="AG89" s="188">
        <v>0</v>
      </c>
      <c r="AH89" s="191">
        <f t="shared" si="24"/>
        <v>0</v>
      </c>
      <c r="AI89" s="188">
        <v>0</v>
      </c>
      <c r="AJ89" s="188">
        <v>0</v>
      </c>
      <c r="AK89" s="188">
        <v>0</v>
      </c>
      <c r="AL89" s="188">
        <v>0</v>
      </c>
      <c r="AM89" s="188">
        <v>0</v>
      </c>
      <c r="AN89" s="188">
        <v>0</v>
      </c>
      <c r="AO89" s="188">
        <v>0</v>
      </c>
      <c r="AP89" s="188">
        <v>0</v>
      </c>
      <c r="AQ89" s="188">
        <v>0</v>
      </c>
      <c r="AR89" s="191">
        <f t="shared" si="25"/>
        <v>0</v>
      </c>
      <c r="AS89" s="191">
        <f t="shared" si="26"/>
        <v>0</v>
      </c>
      <c r="AT89" s="188">
        <v>0</v>
      </c>
      <c r="AU89" s="188">
        <v>0</v>
      </c>
      <c r="AV89" s="188">
        <v>0</v>
      </c>
      <c r="AW89" s="188">
        <v>0</v>
      </c>
      <c r="AX89" s="188">
        <v>0</v>
      </c>
      <c r="AY89" s="188">
        <v>0</v>
      </c>
      <c r="AZ89" s="191">
        <f t="shared" si="27"/>
        <v>0</v>
      </c>
      <c r="BA89" s="188">
        <v>0</v>
      </c>
      <c r="BB89" s="188">
        <v>0</v>
      </c>
      <c r="BC89" s="188">
        <v>0</v>
      </c>
      <c r="BD89" s="188">
        <v>0</v>
      </c>
      <c r="BE89" s="188">
        <v>0</v>
      </c>
      <c r="BF89" s="188">
        <v>0</v>
      </c>
      <c r="BG89" s="188">
        <v>0</v>
      </c>
      <c r="BH89" s="188">
        <v>0</v>
      </c>
      <c r="BI89" s="188">
        <v>0</v>
      </c>
      <c r="BJ89" s="191">
        <f t="shared" si="28"/>
        <v>0</v>
      </c>
      <c r="BK89" s="191">
        <f t="shared" si="29"/>
        <v>0</v>
      </c>
      <c r="BL89" s="191">
        <f>$BO$9+SUMPRODUCT($D$10:D89,$BK$10:BK89)</f>
        <v>-2363633475.7624879</v>
      </c>
      <c r="BM89" s="190">
        <f t="shared" si="30"/>
        <v>4.79</v>
      </c>
      <c r="BN89" s="191">
        <f t="shared" si="33"/>
        <v>0</v>
      </c>
      <c r="BO89" s="192">
        <f t="shared" si="31"/>
        <v>0</v>
      </c>
      <c r="BP89" s="189">
        <f t="shared" si="34"/>
        <v>0</v>
      </c>
      <c r="BQ89" s="189">
        <f t="shared" si="35"/>
        <v>0</v>
      </c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153">
        <f t="shared" si="32"/>
        <v>81</v>
      </c>
      <c r="B90" s="154">
        <f t="shared" si="32"/>
        <v>2102</v>
      </c>
      <c r="C90" s="29">
        <v>4.79</v>
      </c>
      <c r="D90" s="152">
        <f t="shared" si="36"/>
        <v>2.2620000000000001E-2</v>
      </c>
      <c r="E90" s="188">
        <v>0</v>
      </c>
      <c r="F90" s="191">
        <f t="shared" si="18"/>
        <v>0</v>
      </c>
      <c r="G90" s="188">
        <v>0</v>
      </c>
      <c r="H90" s="188">
        <v>0</v>
      </c>
      <c r="I90" s="188">
        <v>0</v>
      </c>
      <c r="J90" s="188">
        <v>0</v>
      </c>
      <c r="K90" s="188">
        <v>0</v>
      </c>
      <c r="L90" s="188">
        <v>0</v>
      </c>
      <c r="M90" s="191">
        <f t="shared" si="21"/>
        <v>0</v>
      </c>
      <c r="N90" s="188">
        <v>0</v>
      </c>
      <c r="O90" s="188">
        <v>0</v>
      </c>
      <c r="P90" s="188">
        <v>0</v>
      </c>
      <c r="Q90" s="188">
        <v>0</v>
      </c>
      <c r="R90" s="188">
        <v>0</v>
      </c>
      <c r="S90" s="188">
        <v>0</v>
      </c>
      <c r="T90" s="188">
        <v>0</v>
      </c>
      <c r="U90" s="191">
        <f t="shared" si="22"/>
        <v>0</v>
      </c>
      <c r="V90" s="188">
        <v>0</v>
      </c>
      <c r="W90" s="188">
        <v>0</v>
      </c>
      <c r="X90" s="188">
        <v>0</v>
      </c>
      <c r="Y90" s="188">
        <v>0</v>
      </c>
      <c r="Z90" s="188">
        <v>0</v>
      </c>
      <c r="AA90" s="188">
        <v>0</v>
      </c>
      <c r="AB90" s="188">
        <v>0</v>
      </c>
      <c r="AC90" s="191">
        <f t="shared" si="23"/>
        <v>0</v>
      </c>
      <c r="AD90" s="188">
        <v>0</v>
      </c>
      <c r="AE90" s="188">
        <v>0</v>
      </c>
      <c r="AF90" s="188">
        <v>0</v>
      </c>
      <c r="AG90" s="188">
        <v>0</v>
      </c>
      <c r="AH90" s="191">
        <f t="shared" si="24"/>
        <v>0</v>
      </c>
      <c r="AI90" s="188">
        <v>0</v>
      </c>
      <c r="AJ90" s="188">
        <v>0</v>
      </c>
      <c r="AK90" s="188">
        <v>0</v>
      </c>
      <c r="AL90" s="188">
        <v>0</v>
      </c>
      <c r="AM90" s="188">
        <v>0</v>
      </c>
      <c r="AN90" s="188">
        <v>0</v>
      </c>
      <c r="AO90" s="188">
        <v>0</v>
      </c>
      <c r="AP90" s="188">
        <v>0</v>
      </c>
      <c r="AQ90" s="188">
        <v>0</v>
      </c>
      <c r="AR90" s="191">
        <f t="shared" si="25"/>
        <v>0</v>
      </c>
      <c r="AS90" s="191">
        <f t="shared" si="26"/>
        <v>0</v>
      </c>
      <c r="AT90" s="188">
        <v>0</v>
      </c>
      <c r="AU90" s="188">
        <v>0</v>
      </c>
      <c r="AV90" s="188">
        <v>0</v>
      </c>
      <c r="AW90" s="188">
        <v>0</v>
      </c>
      <c r="AX90" s="188">
        <v>0</v>
      </c>
      <c r="AY90" s="188">
        <v>0</v>
      </c>
      <c r="AZ90" s="191">
        <f t="shared" si="27"/>
        <v>0</v>
      </c>
      <c r="BA90" s="188">
        <v>0</v>
      </c>
      <c r="BB90" s="188">
        <v>0</v>
      </c>
      <c r="BC90" s="188">
        <v>0</v>
      </c>
      <c r="BD90" s="188">
        <v>0</v>
      </c>
      <c r="BE90" s="188">
        <v>0</v>
      </c>
      <c r="BF90" s="188">
        <v>0</v>
      </c>
      <c r="BG90" s="188">
        <v>0</v>
      </c>
      <c r="BH90" s="188">
        <v>0</v>
      </c>
      <c r="BI90" s="188">
        <v>0</v>
      </c>
      <c r="BJ90" s="191">
        <f t="shared" si="28"/>
        <v>0</v>
      </c>
      <c r="BK90" s="191">
        <f t="shared" si="29"/>
        <v>0</v>
      </c>
      <c r="BL90" s="191">
        <f>$BO$9+SUMPRODUCT($D$10:D90,$BK$10:BK90)</f>
        <v>-2363633475.7624879</v>
      </c>
      <c r="BM90" s="190">
        <f t="shared" si="30"/>
        <v>4.79</v>
      </c>
      <c r="BN90" s="191">
        <f t="shared" si="33"/>
        <v>0</v>
      </c>
      <c r="BO90" s="192">
        <f t="shared" si="31"/>
        <v>0</v>
      </c>
      <c r="BP90" s="189">
        <f t="shared" si="34"/>
        <v>0</v>
      </c>
      <c r="BQ90" s="189">
        <f t="shared" si="35"/>
        <v>0</v>
      </c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153">
        <f t="shared" ref="A91:B106" si="37">A90+1</f>
        <v>82</v>
      </c>
      <c r="B91" s="154">
        <f t="shared" si="37"/>
        <v>2103</v>
      </c>
      <c r="C91" s="29">
        <v>4.79</v>
      </c>
      <c r="D91" s="152">
        <f t="shared" si="36"/>
        <v>2.1590000000000002E-2</v>
      </c>
      <c r="E91" s="188">
        <v>0</v>
      </c>
      <c r="F91" s="191">
        <f t="shared" si="18"/>
        <v>0</v>
      </c>
      <c r="G91" s="188">
        <v>0</v>
      </c>
      <c r="H91" s="188">
        <v>0</v>
      </c>
      <c r="I91" s="188">
        <v>0</v>
      </c>
      <c r="J91" s="188">
        <v>0</v>
      </c>
      <c r="K91" s="188">
        <v>0</v>
      </c>
      <c r="L91" s="188">
        <v>0</v>
      </c>
      <c r="M91" s="191">
        <f t="shared" si="21"/>
        <v>0</v>
      </c>
      <c r="N91" s="188">
        <v>0</v>
      </c>
      <c r="O91" s="188">
        <v>0</v>
      </c>
      <c r="P91" s="188">
        <v>0</v>
      </c>
      <c r="Q91" s="188">
        <v>0</v>
      </c>
      <c r="R91" s="188">
        <v>0</v>
      </c>
      <c r="S91" s="188">
        <v>0</v>
      </c>
      <c r="T91" s="188">
        <v>0</v>
      </c>
      <c r="U91" s="191">
        <f t="shared" si="22"/>
        <v>0</v>
      </c>
      <c r="V91" s="188">
        <v>0</v>
      </c>
      <c r="W91" s="188">
        <v>0</v>
      </c>
      <c r="X91" s="188">
        <v>0</v>
      </c>
      <c r="Y91" s="188">
        <v>0</v>
      </c>
      <c r="Z91" s="188">
        <v>0</v>
      </c>
      <c r="AA91" s="188">
        <v>0</v>
      </c>
      <c r="AB91" s="188">
        <v>0</v>
      </c>
      <c r="AC91" s="191">
        <f t="shared" si="23"/>
        <v>0</v>
      </c>
      <c r="AD91" s="188">
        <v>0</v>
      </c>
      <c r="AE91" s="188">
        <v>0</v>
      </c>
      <c r="AF91" s="188">
        <v>0</v>
      </c>
      <c r="AG91" s="188">
        <v>0</v>
      </c>
      <c r="AH91" s="191">
        <f t="shared" si="24"/>
        <v>0</v>
      </c>
      <c r="AI91" s="188">
        <v>0</v>
      </c>
      <c r="AJ91" s="188">
        <v>0</v>
      </c>
      <c r="AK91" s="188">
        <v>0</v>
      </c>
      <c r="AL91" s="188">
        <v>0</v>
      </c>
      <c r="AM91" s="188">
        <v>0</v>
      </c>
      <c r="AN91" s="188">
        <v>0</v>
      </c>
      <c r="AO91" s="188">
        <v>0</v>
      </c>
      <c r="AP91" s="188">
        <v>0</v>
      </c>
      <c r="AQ91" s="188">
        <v>0</v>
      </c>
      <c r="AR91" s="191">
        <f t="shared" si="25"/>
        <v>0</v>
      </c>
      <c r="AS91" s="191">
        <f t="shared" si="26"/>
        <v>0</v>
      </c>
      <c r="AT91" s="188">
        <v>0</v>
      </c>
      <c r="AU91" s="188">
        <v>0</v>
      </c>
      <c r="AV91" s="188">
        <v>0</v>
      </c>
      <c r="AW91" s="188">
        <v>0</v>
      </c>
      <c r="AX91" s="188">
        <v>0</v>
      </c>
      <c r="AY91" s="188">
        <v>0</v>
      </c>
      <c r="AZ91" s="191">
        <f t="shared" si="27"/>
        <v>0</v>
      </c>
      <c r="BA91" s="188">
        <v>0</v>
      </c>
      <c r="BB91" s="188">
        <v>0</v>
      </c>
      <c r="BC91" s="188">
        <v>0</v>
      </c>
      <c r="BD91" s="188">
        <v>0</v>
      </c>
      <c r="BE91" s="188">
        <v>0</v>
      </c>
      <c r="BF91" s="188">
        <v>0</v>
      </c>
      <c r="BG91" s="188">
        <v>0</v>
      </c>
      <c r="BH91" s="188">
        <v>0</v>
      </c>
      <c r="BI91" s="188">
        <v>0</v>
      </c>
      <c r="BJ91" s="191">
        <f t="shared" si="28"/>
        <v>0</v>
      </c>
      <c r="BK91" s="191">
        <f t="shared" si="29"/>
        <v>0</v>
      </c>
      <c r="BL91" s="191">
        <f>$BO$9+SUMPRODUCT($D$10:D91,$BK$10:BK91)</f>
        <v>-2363633475.7624879</v>
      </c>
      <c r="BM91" s="190">
        <f t="shared" si="30"/>
        <v>4.79</v>
      </c>
      <c r="BN91" s="191">
        <f t="shared" si="33"/>
        <v>0</v>
      </c>
      <c r="BO91" s="192">
        <f t="shared" si="31"/>
        <v>0</v>
      </c>
      <c r="BP91" s="189">
        <f t="shared" si="34"/>
        <v>0</v>
      </c>
      <c r="BQ91" s="189">
        <f t="shared" si="35"/>
        <v>0</v>
      </c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153">
        <f t="shared" si="37"/>
        <v>83</v>
      </c>
      <c r="B92" s="154">
        <f t="shared" si="37"/>
        <v>2104</v>
      </c>
      <c r="C92" s="29">
        <v>4.79</v>
      </c>
      <c r="D92" s="152">
        <f t="shared" si="36"/>
        <v>2.06E-2</v>
      </c>
      <c r="E92" s="188">
        <v>0</v>
      </c>
      <c r="F92" s="191">
        <f t="shared" si="18"/>
        <v>0</v>
      </c>
      <c r="G92" s="188">
        <v>0</v>
      </c>
      <c r="H92" s="188">
        <v>0</v>
      </c>
      <c r="I92" s="188">
        <v>0</v>
      </c>
      <c r="J92" s="188">
        <v>0</v>
      </c>
      <c r="K92" s="188">
        <v>0</v>
      </c>
      <c r="L92" s="188">
        <v>0</v>
      </c>
      <c r="M92" s="191">
        <f t="shared" si="21"/>
        <v>0</v>
      </c>
      <c r="N92" s="188">
        <v>0</v>
      </c>
      <c r="O92" s="188">
        <v>0</v>
      </c>
      <c r="P92" s="188">
        <v>0</v>
      </c>
      <c r="Q92" s="188">
        <v>0</v>
      </c>
      <c r="R92" s="188">
        <v>0</v>
      </c>
      <c r="S92" s="188">
        <v>0</v>
      </c>
      <c r="T92" s="188">
        <v>0</v>
      </c>
      <c r="U92" s="191">
        <f t="shared" si="22"/>
        <v>0</v>
      </c>
      <c r="V92" s="188">
        <v>0</v>
      </c>
      <c r="W92" s="188">
        <v>0</v>
      </c>
      <c r="X92" s="188">
        <v>0</v>
      </c>
      <c r="Y92" s="188">
        <v>0</v>
      </c>
      <c r="Z92" s="188">
        <v>0</v>
      </c>
      <c r="AA92" s="188">
        <v>0</v>
      </c>
      <c r="AB92" s="188">
        <v>0</v>
      </c>
      <c r="AC92" s="191">
        <f t="shared" si="23"/>
        <v>0</v>
      </c>
      <c r="AD92" s="188">
        <v>0</v>
      </c>
      <c r="AE92" s="188">
        <v>0</v>
      </c>
      <c r="AF92" s="188">
        <v>0</v>
      </c>
      <c r="AG92" s="188">
        <v>0</v>
      </c>
      <c r="AH92" s="191">
        <f t="shared" si="24"/>
        <v>0</v>
      </c>
      <c r="AI92" s="188">
        <v>0</v>
      </c>
      <c r="AJ92" s="188">
        <v>0</v>
      </c>
      <c r="AK92" s="188">
        <v>0</v>
      </c>
      <c r="AL92" s="188">
        <v>0</v>
      </c>
      <c r="AM92" s="188">
        <v>0</v>
      </c>
      <c r="AN92" s="188">
        <v>0</v>
      </c>
      <c r="AO92" s="188">
        <v>0</v>
      </c>
      <c r="AP92" s="188">
        <v>0</v>
      </c>
      <c r="AQ92" s="188">
        <v>0</v>
      </c>
      <c r="AR92" s="191">
        <f t="shared" si="25"/>
        <v>0</v>
      </c>
      <c r="AS92" s="191">
        <f t="shared" si="26"/>
        <v>0</v>
      </c>
      <c r="AT92" s="188">
        <v>0</v>
      </c>
      <c r="AU92" s="188">
        <v>0</v>
      </c>
      <c r="AV92" s="188">
        <v>0</v>
      </c>
      <c r="AW92" s="188">
        <v>0</v>
      </c>
      <c r="AX92" s="188">
        <v>0</v>
      </c>
      <c r="AY92" s="188">
        <v>0</v>
      </c>
      <c r="AZ92" s="191">
        <f t="shared" si="27"/>
        <v>0</v>
      </c>
      <c r="BA92" s="188">
        <v>0</v>
      </c>
      <c r="BB92" s="188">
        <v>0</v>
      </c>
      <c r="BC92" s="188">
        <v>0</v>
      </c>
      <c r="BD92" s="188">
        <v>0</v>
      </c>
      <c r="BE92" s="188">
        <v>0</v>
      </c>
      <c r="BF92" s="188">
        <v>0</v>
      </c>
      <c r="BG92" s="188">
        <v>0</v>
      </c>
      <c r="BH92" s="188">
        <v>0</v>
      </c>
      <c r="BI92" s="188">
        <v>0</v>
      </c>
      <c r="BJ92" s="191">
        <f t="shared" si="28"/>
        <v>0</v>
      </c>
      <c r="BK92" s="191">
        <f t="shared" si="29"/>
        <v>0</v>
      </c>
      <c r="BL92" s="191">
        <f>$BO$9+SUMPRODUCT($D$10:D92,$BK$10:BK92)</f>
        <v>-2363633475.7624879</v>
      </c>
      <c r="BM92" s="190">
        <f t="shared" si="30"/>
        <v>4.79</v>
      </c>
      <c r="BN92" s="191">
        <f t="shared" si="33"/>
        <v>0</v>
      </c>
      <c r="BO92" s="192">
        <f t="shared" si="31"/>
        <v>0</v>
      </c>
      <c r="BP92" s="189">
        <f t="shared" si="34"/>
        <v>0</v>
      </c>
      <c r="BQ92" s="189">
        <f t="shared" si="35"/>
        <v>0</v>
      </c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153">
        <f t="shared" si="37"/>
        <v>84</v>
      </c>
      <c r="B93" s="154">
        <f t="shared" si="37"/>
        <v>2105</v>
      </c>
      <c r="C93" s="29">
        <v>4.79</v>
      </c>
      <c r="D93" s="152">
        <f t="shared" si="36"/>
        <v>1.966E-2</v>
      </c>
      <c r="E93" s="188">
        <v>0</v>
      </c>
      <c r="F93" s="191">
        <f t="shared" si="18"/>
        <v>0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88">
        <v>0</v>
      </c>
      <c r="M93" s="191">
        <f t="shared" si="21"/>
        <v>0</v>
      </c>
      <c r="N93" s="188">
        <v>0</v>
      </c>
      <c r="O93" s="188">
        <v>0</v>
      </c>
      <c r="P93" s="188">
        <v>0</v>
      </c>
      <c r="Q93" s="188">
        <v>0</v>
      </c>
      <c r="R93" s="188">
        <v>0</v>
      </c>
      <c r="S93" s="188">
        <v>0</v>
      </c>
      <c r="T93" s="188">
        <v>0</v>
      </c>
      <c r="U93" s="191">
        <f t="shared" si="22"/>
        <v>0</v>
      </c>
      <c r="V93" s="188">
        <v>0</v>
      </c>
      <c r="W93" s="188">
        <v>0</v>
      </c>
      <c r="X93" s="188">
        <v>0</v>
      </c>
      <c r="Y93" s="188">
        <v>0</v>
      </c>
      <c r="Z93" s="188">
        <v>0</v>
      </c>
      <c r="AA93" s="188">
        <v>0</v>
      </c>
      <c r="AB93" s="188">
        <v>0</v>
      </c>
      <c r="AC93" s="191">
        <f t="shared" si="23"/>
        <v>0</v>
      </c>
      <c r="AD93" s="188">
        <v>0</v>
      </c>
      <c r="AE93" s="188">
        <v>0</v>
      </c>
      <c r="AF93" s="188">
        <v>0</v>
      </c>
      <c r="AG93" s="188">
        <v>0</v>
      </c>
      <c r="AH93" s="191">
        <f t="shared" si="24"/>
        <v>0</v>
      </c>
      <c r="AI93" s="188">
        <v>0</v>
      </c>
      <c r="AJ93" s="188">
        <v>0</v>
      </c>
      <c r="AK93" s="188">
        <v>0</v>
      </c>
      <c r="AL93" s="188">
        <v>0</v>
      </c>
      <c r="AM93" s="188">
        <v>0</v>
      </c>
      <c r="AN93" s="188">
        <v>0</v>
      </c>
      <c r="AO93" s="188">
        <v>0</v>
      </c>
      <c r="AP93" s="188">
        <v>0</v>
      </c>
      <c r="AQ93" s="188">
        <v>0</v>
      </c>
      <c r="AR93" s="191">
        <f t="shared" si="25"/>
        <v>0</v>
      </c>
      <c r="AS93" s="191">
        <f t="shared" si="26"/>
        <v>0</v>
      </c>
      <c r="AT93" s="188">
        <v>0</v>
      </c>
      <c r="AU93" s="188">
        <v>0</v>
      </c>
      <c r="AV93" s="188">
        <v>0</v>
      </c>
      <c r="AW93" s="188">
        <v>0</v>
      </c>
      <c r="AX93" s="188">
        <v>0</v>
      </c>
      <c r="AY93" s="188">
        <v>0</v>
      </c>
      <c r="AZ93" s="191">
        <f t="shared" si="27"/>
        <v>0</v>
      </c>
      <c r="BA93" s="188">
        <v>0</v>
      </c>
      <c r="BB93" s="188">
        <v>0</v>
      </c>
      <c r="BC93" s="188">
        <v>0</v>
      </c>
      <c r="BD93" s="188">
        <v>0</v>
      </c>
      <c r="BE93" s="188">
        <v>0</v>
      </c>
      <c r="BF93" s="188">
        <v>0</v>
      </c>
      <c r="BG93" s="188">
        <v>0</v>
      </c>
      <c r="BH93" s="188">
        <v>0</v>
      </c>
      <c r="BI93" s="188">
        <v>0</v>
      </c>
      <c r="BJ93" s="191">
        <f t="shared" si="28"/>
        <v>0</v>
      </c>
      <c r="BK93" s="191">
        <f t="shared" si="29"/>
        <v>0</v>
      </c>
      <c r="BL93" s="191">
        <f>$BO$9+SUMPRODUCT($D$10:D93,$BK$10:BK93)</f>
        <v>-2363633475.7624879</v>
      </c>
      <c r="BM93" s="190">
        <f t="shared" si="30"/>
        <v>4.79</v>
      </c>
      <c r="BN93" s="191">
        <f t="shared" si="33"/>
        <v>0</v>
      </c>
      <c r="BO93" s="192">
        <f t="shared" si="31"/>
        <v>0</v>
      </c>
      <c r="BP93" s="189">
        <f t="shared" si="34"/>
        <v>0</v>
      </c>
      <c r="BQ93" s="189">
        <f t="shared" si="35"/>
        <v>0</v>
      </c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153">
        <f t="shared" si="37"/>
        <v>85</v>
      </c>
      <c r="B94" s="154">
        <f t="shared" si="37"/>
        <v>2106</v>
      </c>
      <c r="C94" s="29">
        <v>4.79</v>
      </c>
      <c r="D94" s="152">
        <f t="shared" si="36"/>
        <v>1.8759999999999999E-2</v>
      </c>
      <c r="E94" s="188">
        <v>0</v>
      </c>
      <c r="F94" s="191">
        <f t="shared" si="18"/>
        <v>0</v>
      </c>
      <c r="G94" s="188">
        <v>0</v>
      </c>
      <c r="H94" s="188">
        <v>0</v>
      </c>
      <c r="I94" s="188">
        <v>0</v>
      </c>
      <c r="J94" s="188">
        <v>0</v>
      </c>
      <c r="K94" s="188">
        <v>0</v>
      </c>
      <c r="L94" s="188">
        <v>0</v>
      </c>
      <c r="M94" s="191">
        <f t="shared" si="21"/>
        <v>0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91">
        <f t="shared" si="22"/>
        <v>0</v>
      </c>
      <c r="V94" s="188">
        <v>0</v>
      </c>
      <c r="W94" s="188">
        <v>0</v>
      </c>
      <c r="X94" s="188">
        <v>0</v>
      </c>
      <c r="Y94" s="188">
        <v>0</v>
      </c>
      <c r="Z94" s="188">
        <v>0</v>
      </c>
      <c r="AA94" s="188">
        <v>0</v>
      </c>
      <c r="AB94" s="188">
        <v>0</v>
      </c>
      <c r="AC94" s="191">
        <f t="shared" si="23"/>
        <v>0</v>
      </c>
      <c r="AD94" s="188">
        <v>0</v>
      </c>
      <c r="AE94" s="188">
        <v>0</v>
      </c>
      <c r="AF94" s="188">
        <v>0</v>
      </c>
      <c r="AG94" s="188">
        <v>0</v>
      </c>
      <c r="AH94" s="191">
        <f t="shared" si="24"/>
        <v>0</v>
      </c>
      <c r="AI94" s="188">
        <v>0</v>
      </c>
      <c r="AJ94" s="188">
        <v>0</v>
      </c>
      <c r="AK94" s="188">
        <v>0</v>
      </c>
      <c r="AL94" s="188">
        <v>0</v>
      </c>
      <c r="AM94" s="188">
        <v>0</v>
      </c>
      <c r="AN94" s="188">
        <v>0</v>
      </c>
      <c r="AO94" s="188">
        <v>0</v>
      </c>
      <c r="AP94" s="188">
        <v>0</v>
      </c>
      <c r="AQ94" s="188">
        <v>0</v>
      </c>
      <c r="AR94" s="191">
        <f t="shared" si="25"/>
        <v>0</v>
      </c>
      <c r="AS94" s="191">
        <f t="shared" si="26"/>
        <v>0</v>
      </c>
      <c r="AT94" s="188">
        <v>0</v>
      </c>
      <c r="AU94" s="188">
        <v>0</v>
      </c>
      <c r="AV94" s="188">
        <v>0</v>
      </c>
      <c r="AW94" s="188">
        <v>0</v>
      </c>
      <c r="AX94" s="188">
        <v>0</v>
      </c>
      <c r="AY94" s="188">
        <v>0</v>
      </c>
      <c r="AZ94" s="191">
        <f t="shared" si="27"/>
        <v>0</v>
      </c>
      <c r="BA94" s="188">
        <v>0</v>
      </c>
      <c r="BB94" s="188">
        <v>0</v>
      </c>
      <c r="BC94" s="188">
        <v>0</v>
      </c>
      <c r="BD94" s="188">
        <v>0</v>
      </c>
      <c r="BE94" s="188">
        <v>0</v>
      </c>
      <c r="BF94" s="188">
        <v>0</v>
      </c>
      <c r="BG94" s="188">
        <v>0</v>
      </c>
      <c r="BH94" s="188">
        <v>0</v>
      </c>
      <c r="BI94" s="188">
        <v>0</v>
      </c>
      <c r="BJ94" s="191">
        <f t="shared" si="28"/>
        <v>0</v>
      </c>
      <c r="BK94" s="191">
        <f t="shared" si="29"/>
        <v>0</v>
      </c>
      <c r="BL94" s="191">
        <f>$BO$9+SUMPRODUCT($D$10:D94,$BK$10:BK94)</f>
        <v>-2363633475.7624879</v>
      </c>
      <c r="BM94" s="190">
        <f t="shared" si="30"/>
        <v>4.79</v>
      </c>
      <c r="BN94" s="191">
        <f t="shared" si="33"/>
        <v>0</v>
      </c>
      <c r="BO94" s="192">
        <f t="shared" si="31"/>
        <v>0</v>
      </c>
      <c r="BP94" s="189">
        <f t="shared" si="34"/>
        <v>0</v>
      </c>
      <c r="BQ94" s="189">
        <f t="shared" si="35"/>
        <v>0</v>
      </c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153">
        <f t="shared" si="37"/>
        <v>86</v>
      </c>
      <c r="B95" s="154">
        <f t="shared" si="37"/>
        <v>2107</v>
      </c>
      <c r="C95" s="29">
        <v>4.79</v>
      </c>
      <c r="D95" s="152">
        <f t="shared" si="36"/>
        <v>1.7899999999999999E-2</v>
      </c>
      <c r="E95" s="188">
        <v>0</v>
      </c>
      <c r="F95" s="191">
        <f t="shared" si="18"/>
        <v>0</v>
      </c>
      <c r="G95" s="188">
        <v>0</v>
      </c>
      <c r="H95" s="188">
        <v>0</v>
      </c>
      <c r="I95" s="188">
        <v>0</v>
      </c>
      <c r="J95" s="188">
        <v>0</v>
      </c>
      <c r="K95" s="188">
        <v>0</v>
      </c>
      <c r="L95" s="188">
        <v>0</v>
      </c>
      <c r="M95" s="191">
        <f t="shared" si="21"/>
        <v>0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91">
        <f t="shared" si="22"/>
        <v>0</v>
      </c>
      <c r="V95" s="188">
        <v>0</v>
      </c>
      <c r="W95" s="188">
        <v>0</v>
      </c>
      <c r="X95" s="188">
        <v>0</v>
      </c>
      <c r="Y95" s="188">
        <v>0</v>
      </c>
      <c r="Z95" s="188">
        <v>0</v>
      </c>
      <c r="AA95" s="188">
        <v>0</v>
      </c>
      <c r="AB95" s="188">
        <v>0</v>
      </c>
      <c r="AC95" s="191">
        <f t="shared" si="23"/>
        <v>0</v>
      </c>
      <c r="AD95" s="188">
        <v>0</v>
      </c>
      <c r="AE95" s="188">
        <v>0</v>
      </c>
      <c r="AF95" s="188">
        <v>0</v>
      </c>
      <c r="AG95" s="188">
        <v>0</v>
      </c>
      <c r="AH95" s="191">
        <f t="shared" si="24"/>
        <v>0</v>
      </c>
      <c r="AI95" s="188">
        <v>0</v>
      </c>
      <c r="AJ95" s="188">
        <v>0</v>
      </c>
      <c r="AK95" s="188">
        <v>0</v>
      </c>
      <c r="AL95" s="188">
        <v>0</v>
      </c>
      <c r="AM95" s="188">
        <v>0</v>
      </c>
      <c r="AN95" s="188">
        <v>0</v>
      </c>
      <c r="AO95" s="188">
        <v>0</v>
      </c>
      <c r="AP95" s="188">
        <v>0</v>
      </c>
      <c r="AQ95" s="188">
        <v>0</v>
      </c>
      <c r="AR95" s="191">
        <f t="shared" si="25"/>
        <v>0</v>
      </c>
      <c r="AS95" s="191">
        <f t="shared" si="26"/>
        <v>0</v>
      </c>
      <c r="AT95" s="188">
        <v>0</v>
      </c>
      <c r="AU95" s="188">
        <v>0</v>
      </c>
      <c r="AV95" s="188">
        <v>0</v>
      </c>
      <c r="AW95" s="188">
        <v>0</v>
      </c>
      <c r="AX95" s="188">
        <v>0</v>
      </c>
      <c r="AY95" s="188">
        <v>0</v>
      </c>
      <c r="AZ95" s="191">
        <f t="shared" si="27"/>
        <v>0</v>
      </c>
      <c r="BA95" s="188">
        <v>0</v>
      </c>
      <c r="BB95" s="188">
        <v>0</v>
      </c>
      <c r="BC95" s="188">
        <v>0</v>
      </c>
      <c r="BD95" s="188">
        <v>0</v>
      </c>
      <c r="BE95" s="188">
        <v>0</v>
      </c>
      <c r="BF95" s="188">
        <v>0</v>
      </c>
      <c r="BG95" s="188">
        <v>0</v>
      </c>
      <c r="BH95" s="188">
        <v>0</v>
      </c>
      <c r="BI95" s="188">
        <v>0</v>
      </c>
      <c r="BJ95" s="191">
        <f t="shared" si="28"/>
        <v>0</v>
      </c>
      <c r="BK95" s="191">
        <f t="shared" si="29"/>
        <v>0</v>
      </c>
      <c r="BL95" s="191">
        <f>$BO$9+SUMPRODUCT($D$10:D95,$BK$10:BK95)</f>
        <v>-2363633475.7624879</v>
      </c>
      <c r="BM95" s="190">
        <f t="shared" si="30"/>
        <v>4.79</v>
      </c>
      <c r="BN95" s="191">
        <f t="shared" si="33"/>
        <v>0</v>
      </c>
      <c r="BO95" s="192">
        <f t="shared" si="31"/>
        <v>0</v>
      </c>
      <c r="BP95" s="189">
        <f t="shared" si="34"/>
        <v>0</v>
      </c>
      <c r="BQ95" s="189">
        <f t="shared" si="35"/>
        <v>0</v>
      </c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153">
        <f t="shared" si="37"/>
        <v>87</v>
      </c>
      <c r="B96" s="154">
        <f t="shared" si="37"/>
        <v>2108</v>
      </c>
      <c r="C96" s="29">
        <v>4.79</v>
      </c>
      <c r="D96" s="152">
        <f t="shared" si="36"/>
        <v>1.7080000000000001E-2</v>
      </c>
      <c r="E96" s="188">
        <v>0</v>
      </c>
      <c r="F96" s="191">
        <f t="shared" si="18"/>
        <v>0</v>
      </c>
      <c r="G96" s="188">
        <v>0</v>
      </c>
      <c r="H96" s="188">
        <v>0</v>
      </c>
      <c r="I96" s="188">
        <v>0</v>
      </c>
      <c r="J96" s="188">
        <v>0</v>
      </c>
      <c r="K96" s="188">
        <v>0</v>
      </c>
      <c r="L96" s="188">
        <v>0</v>
      </c>
      <c r="M96" s="191">
        <f t="shared" si="21"/>
        <v>0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91">
        <f t="shared" si="22"/>
        <v>0</v>
      </c>
      <c r="V96" s="188">
        <v>0</v>
      </c>
      <c r="W96" s="188">
        <v>0</v>
      </c>
      <c r="X96" s="188">
        <v>0</v>
      </c>
      <c r="Y96" s="188">
        <v>0</v>
      </c>
      <c r="Z96" s="188">
        <v>0</v>
      </c>
      <c r="AA96" s="188">
        <v>0</v>
      </c>
      <c r="AB96" s="188">
        <v>0</v>
      </c>
      <c r="AC96" s="191">
        <f t="shared" si="23"/>
        <v>0</v>
      </c>
      <c r="AD96" s="188">
        <v>0</v>
      </c>
      <c r="AE96" s="188">
        <v>0</v>
      </c>
      <c r="AF96" s="188">
        <v>0</v>
      </c>
      <c r="AG96" s="188">
        <v>0</v>
      </c>
      <c r="AH96" s="191">
        <f t="shared" si="24"/>
        <v>0</v>
      </c>
      <c r="AI96" s="188">
        <v>0</v>
      </c>
      <c r="AJ96" s="188">
        <v>0</v>
      </c>
      <c r="AK96" s="188">
        <v>0</v>
      </c>
      <c r="AL96" s="188">
        <v>0</v>
      </c>
      <c r="AM96" s="188">
        <v>0</v>
      </c>
      <c r="AN96" s="188">
        <v>0</v>
      </c>
      <c r="AO96" s="188">
        <v>0</v>
      </c>
      <c r="AP96" s="188">
        <v>0</v>
      </c>
      <c r="AQ96" s="188">
        <v>0</v>
      </c>
      <c r="AR96" s="191">
        <f t="shared" si="25"/>
        <v>0</v>
      </c>
      <c r="AS96" s="191">
        <f t="shared" si="26"/>
        <v>0</v>
      </c>
      <c r="AT96" s="188">
        <v>0</v>
      </c>
      <c r="AU96" s="188">
        <v>0</v>
      </c>
      <c r="AV96" s="188">
        <v>0</v>
      </c>
      <c r="AW96" s="188">
        <v>0</v>
      </c>
      <c r="AX96" s="188">
        <v>0</v>
      </c>
      <c r="AY96" s="188">
        <v>0</v>
      </c>
      <c r="AZ96" s="191">
        <f t="shared" si="27"/>
        <v>0</v>
      </c>
      <c r="BA96" s="188">
        <v>0</v>
      </c>
      <c r="BB96" s="188">
        <v>0</v>
      </c>
      <c r="BC96" s="188">
        <v>0</v>
      </c>
      <c r="BD96" s="188">
        <v>0</v>
      </c>
      <c r="BE96" s="188">
        <v>0</v>
      </c>
      <c r="BF96" s="188">
        <v>0</v>
      </c>
      <c r="BG96" s="188">
        <v>0</v>
      </c>
      <c r="BH96" s="188">
        <v>0</v>
      </c>
      <c r="BI96" s="188">
        <v>0</v>
      </c>
      <c r="BJ96" s="191">
        <f t="shared" si="28"/>
        <v>0</v>
      </c>
      <c r="BK96" s="191">
        <f t="shared" si="29"/>
        <v>0</v>
      </c>
      <c r="BL96" s="191">
        <f>$BO$9+SUMPRODUCT($D$10:D96,$BK$10:BK96)</f>
        <v>-2363633475.7624879</v>
      </c>
      <c r="BM96" s="190">
        <f t="shared" si="30"/>
        <v>4.79</v>
      </c>
      <c r="BN96" s="191">
        <f t="shared" si="33"/>
        <v>0</v>
      </c>
      <c r="BO96" s="192">
        <f t="shared" si="31"/>
        <v>0</v>
      </c>
      <c r="BP96" s="189">
        <f t="shared" si="34"/>
        <v>0</v>
      </c>
      <c r="BQ96" s="189">
        <f t="shared" si="35"/>
        <v>0</v>
      </c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153">
        <f t="shared" si="37"/>
        <v>88</v>
      </c>
      <c r="B97" s="154">
        <f t="shared" si="37"/>
        <v>2109</v>
      </c>
      <c r="C97" s="29">
        <v>4.79</v>
      </c>
      <c r="D97" s="152">
        <f t="shared" si="36"/>
        <v>1.6299999999999999E-2</v>
      </c>
      <c r="E97" s="188">
        <v>0</v>
      </c>
      <c r="F97" s="191">
        <f t="shared" si="18"/>
        <v>0</v>
      </c>
      <c r="G97" s="188">
        <v>0</v>
      </c>
      <c r="H97" s="188">
        <v>0</v>
      </c>
      <c r="I97" s="188">
        <v>0</v>
      </c>
      <c r="J97" s="188">
        <v>0</v>
      </c>
      <c r="K97" s="188">
        <v>0</v>
      </c>
      <c r="L97" s="188">
        <v>0</v>
      </c>
      <c r="M97" s="191">
        <f t="shared" si="21"/>
        <v>0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91">
        <f t="shared" si="22"/>
        <v>0</v>
      </c>
      <c r="V97" s="188">
        <v>0</v>
      </c>
      <c r="W97" s="188">
        <v>0</v>
      </c>
      <c r="X97" s="188">
        <v>0</v>
      </c>
      <c r="Y97" s="188">
        <v>0</v>
      </c>
      <c r="Z97" s="188">
        <v>0</v>
      </c>
      <c r="AA97" s="188">
        <v>0</v>
      </c>
      <c r="AB97" s="188">
        <v>0</v>
      </c>
      <c r="AC97" s="191">
        <f t="shared" si="23"/>
        <v>0</v>
      </c>
      <c r="AD97" s="188">
        <v>0</v>
      </c>
      <c r="AE97" s="188">
        <v>0</v>
      </c>
      <c r="AF97" s="188">
        <v>0</v>
      </c>
      <c r="AG97" s="188">
        <v>0</v>
      </c>
      <c r="AH97" s="191">
        <f t="shared" si="24"/>
        <v>0</v>
      </c>
      <c r="AI97" s="188">
        <v>0</v>
      </c>
      <c r="AJ97" s="188">
        <v>0</v>
      </c>
      <c r="AK97" s="188">
        <v>0</v>
      </c>
      <c r="AL97" s="188">
        <v>0</v>
      </c>
      <c r="AM97" s="188">
        <v>0</v>
      </c>
      <c r="AN97" s="188">
        <v>0</v>
      </c>
      <c r="AO97" s="188">
        <v>0</v>
      </c>
      <c r="AP97" s="188">
        <v>0</v>
      </c>
      <c r="AQ97" s="188">
        <v>0</v>
      </c>
      <c r="AR97" s="191">
        <f t="shared" si="25"/>
        <v>0</v>
      </c>
      <c r="AS97" s="191">
        <f t="shared" si="26"/>
        <v>0</v>
      </c>
      <c r="AT97" s="188">
        <v>0</v>
      </c>
      <c r="AU97" s="188">
        <v>0</v>
      </c>
      <c r="AV97" s="188">
        <v>0</v>
      </c>
      <c r="AW97" s="188">
        <v>0</v>
      </c>
      <c r="AX97" s="188">
        <v>0</v>
      </c>
      <c r="AY97" s="188">
        <v>0</v>
      </c>
      <c r="AZ97" s="191">
        <f t="shared" si="27"/>
        <v>0</v>
      </c>
      <c r="BA97" s="188">
        <v>0</v>
      </c>
      <c r="BB97" s="188">
        <v>0</v>
      </c>
      <c r="BC97" s="188">
        <v>0</v>
      </c>
      <c r="BD97" s="188">
        <v>0</v>
      </c>
      <c r="BE97" s="188">
        <v>0</v>
      </c>
      <c r="BF97" s="188">
        <v>0</v>
      </c>
      <c r="BG97" s="188">
        <v>0</v>
      </c>
      <c r="BH97" s="188">
        <v>0</v>
      </c>
      <c r="BI97" s="188">
        <v>0</v>
      </c>
      <c r="BJ97" s="191">
        <f t="shared" si="28"/>
        <v>0</v>
      </c>
      <c r="BK97" s="191">
        <f t="shared" si="29"/>
        <v>0</v>
      </c>
      <c r="BL97" s="191">
        <f>$BO$9+SUMPRODUCT($D$10:D97,$BK$10:BK97)</f>
        <v>-2363633475.7624879</v>
      </c>
      <c r="BM97" s="190">
        <f t="shared" si="30"/>
        <v>4.79</v>
      </c>
      <c r="BN97" s="191">
        <f t="shared" si="33"/>
        <v>0</v>
      </c>
      <c r="BO97" s="192">
        <f t="shared" si="31"/>
        <v>0</v>
      </c>
      <c r="BP97" s="189">
        <f t="shared" si="34"/>
        <v>0</v>
      </c>
      <c r="BQ97" s="189">
        <f t="shared" si="35"/>
        <v>0</v>
      </c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153">
        <f t="shared" si="37"/>
        <v>89</v>
      </c>
      <c r="B98" s="154">
        <f t="shared" si="37"/>
        <v>2110</v>
      </c>
      <c r="C98" s="29">
        <v>4.79</v>
      </c>
      <c r="D98" s="152">
        <f t="shared" si="36"/>
        <v>1.555E-2</v>
      </c>
      <c r="E98" s="188">
        <v>0</v>
      </c>
      <c r="F98" s="191">
        <f t="shared" si="18"/>
        <v>0</v>
      </c>
      <c r="G98" s="188">
        <v>0</v>
      </c>
      <c r="H98" s="188">
        <v>0</v>
      </c>
      <c r="I98" s="188">
        <v>0</v>
      </c>
      <c r="J98" s="188">
        <v>0</v>
      </c>
      <c r="K98" s="188">
        <v>0</v>
      </c>
      <c r="L98" s="188">
        <v>0</v>
      </c>
      <c r="M98" s="191">
        <f t="shared" si="21"/>
        <v>0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91">
        <f t="shared" si="22"/>
        <v>0</v>
      </c>
      <c r="V98" s="188">
        <v>0</v>
      </c>
      <c r="W98" s="188">
        <v>0</v>
      </c>
      <c r="X98" s="188">
        <v>0</v>
      </c>
      <c r="Y98" s="188">
        <v>0</v>
      </c>
      <c r="Z98" s="188">
        <v>0</v>
      </c>
      <c r="AA98" s="188">
        <v>0</v>
      </c>
      <c r="AB98" s="188">
        <v>0</v>
      </c>
      <c r="AC98" s="191">
        <f t="shared" si="23"/>
        <v>0</v>
      </c>
      <c r="AD98" s="188">
        <v>0</v>
      </c>
      <c r="AE98" s="188">
        <v>0</v>
      </c>
      <c r="AF98" s="188">
        <v>0</v>
      </c>
      <c r="AG98" s="188">
        <v>0</v>
      </c>
      <c r="AH98" s="191">
        <f t="shared" si="24"/>
        <v>0</v>
      </c>
      <c r="AI98" s="188">
        <v>0</v>
      </c>
      <c r="AJ98" s="188">
        <v>0</v>
      </c>
      <c r="AK98" s="188">
        <v>0</v>
      </c>
      <c r="AL98" s="188">
        <v>0</v>
      </c>
      <c r="AM98" s="188">
        <v>0</v>
      </c>
      <c r="AN98" s="188">
        <v>0</v>
      </c>
      <c r="AO98" s="188">
        <v>0</v>
      </c>
      <c r="AP98" s="188">
        <v>0</v>
      </c>
      <c r="AQ98" s="188">
        <v>0</v>
      </c>
      <c r="AR98" s="191">
        <f t="shared" si="25"/>
        <v>0</v>
      </c>
      <c r="AS98" s="191">
        <f t="shared" si="26"/>
        <v>0</v>
      </c>
      <c r="AT98" s="188">
        <v>0</v>
      </c>
      <c r="AU98" s="188">
        <v>0</v>
      </c>
      <c r="AV98" s="188">
        <v>0</v>
      </c>
      <c r="AW98" s="188">
        <v>0</v>
      </c>
      <c r="AX98" s="188">
        <v>0</v>
      </c>
      <c r="AY98" s="188">
        <v>0</v>
      </c>
      <c r="AZ98" s="191">
        <f t="shared" si="27"/>
        <v>0</v>
      </c>
      <c r="BA98" s="188">
        <v>0</v>
      </c>
      <c r="BB98" s="188">
        <v>0</v>
      </c>
      <c r="BC98" s="188">
        <v>0</v>
      </c>
      <c r="BD98" s="188">
        <v>0</v>
      </c>
      <c r="BE98" s="188">
        <v>0</v>
      </c>
      <c r="BF98" s="188">
        <v>0</v>
      </c>
      <c r="BG98" s="188">
        <v>0</v>
      </c>
      <c r="BH98" s="188">
        <v>0</v>
      </c>
      <c r="BI98" s="188">
        <v>0</v>
      </c>
      <c r="BJ98" s="191">
        <f t="shared" si="28"/>
        <v>0</v>
      </c>
      <c r="BK98" s="191">
        <f t="shared" si="29"/>
        <v>0</v>
      </c>
      <c r="BL98" s="191">
        <f>$BO$9+SUMPRODUCT($D$10:D98,$BK$10:BK98)</f>
        <v>-2363633475.7624879</v>
      </c>
      <c r="BM98" s="190">
        <f t="shared" si="30"/>
        <v>4.79</v>
      </c>
      <c r="BN98" s="191">
        <f t="shared" si="33"/>
        <v>0</v>
      </c>
      <c r="BO98" s="192">
        <f t="shared" si="31"/>
        <v>0</v>
      </c>
      <c r="BP98" s="189">
        <f t="shared" si="34"/>
        <v>0</v>
      </c>
      <c r="BQ98" s="189">
        <f t="shared" si="35"/>
        <v>0</v>
      </c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153">
        <f t="shared" si="37"/>
        <v>90</v>
      </c>
      <c r="B99" s="154">
        <f t="shared" si="37"/>
        <v>2111</v>
      </c>
      <c r="C99" s="29">
        <v>4.79</v>
      </c>
      <c r="D99" s="152">
        <f t="shared" si="36"/>
        <v>1.4840000000000001E-2</v>
      </c>
      <c r="E99" s="188">
        <v>0</v>
      </c>
      <c r="F99" s="191">
        <f t="shared" si="18"/>
        <v>0</v>
      </c>
      <c r="G99" s="188">
        <v>0</v>
      </c>
      <c r="H99" s="188">
        <v>0</v>
      </c>
      <c r="I99" s="188">
        <v>0</v>
      </c>
      <c r="J99" s="188">
        <v>0</v>
      </c>
      <c r="K99" s="188">
        <v>0</v>
      </c>
      <c r="L99" s="188">
        <v>0</v>
      </c>
      <c r="M99" s="191">
        <f t="shared" si="21"/>
        <v>0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91">
        <f t="shared" si="22"/>
        <v>0</v>
      </c>
      <c r="V99" s="188">
        <v>0</v>
      </c>
      <c r="W99" s="188">
        <v>0</v>
      </c>
      <c r="X99" s="188">
        <v>0</v>
      </c>
      <c r="Y99" s="188">
        <v>0</v>
      </c>
      <c r="Z99" s="188">
        <v>0</v>
      </c>
      <c r="AA99" s="188">
        <v>0</v>
      </c>
      <c r="AB99" s="188">
        <v>0</v>
      </c>
      <c r="AC99" s="191">
        <f t="shared" si="23"/>
        <v>0</v>
      </c>
      <c r="AD99" s="188">
        <v>0</v>
      </c>
      <c r="AE99" s="188">
        <v>0</v>
      </c>
      <c r="AF99" s="188">
        <v>0</v>
      </c>
      <c r="AG99" s="188">
        <v>0</v>
      </c>
      <c r="AH99" s="191">
        <f t="shared" si="24"/>
        <v>0</v>
      </c>
      <c r="AI99" s="188">
        <v>0</v>
      </c>
      <c r="AJ99" s="188">
        <v>0</v>
      </c>
      <c r="AK99" s="188">
        <v>0</v>
      </c>
      <c r="AL99" s="188">
        <v>0</v>
      </c>
      <c r="AM99" s="188">
        <v>0</v>
      </c>
      <c r="AN99" s="188">
        <v>0</v>
      </c>
      <c r="AO99" s="188">
        <v>0</v>
      </c>
      <c r="AP99" s="188">
        <v>0</v>
      </c>
      <c r="AQ99" s="188">
        <v>0</v>
      </c>
      <c r="AR99" s="191">
        <f t="shared" si="25"/>
        <v>0</v>
      </c>
      <c r="AS99" s="191">
        <f t="shared" si="26"/>
        <v>0</v>
      </c>
      <c r="AT99" s="188">
        <v>0</v>
      </c>
      <c r="AU99" s="188">
        <v>0</v>
      </c>
      <c r="AV99" s="188">
        <v>0</v>
      </c>
      <c r="AW99" s="188">
        <v>0</v>
      </c>
      <c r="AX99" s="188">
        <v>0</v>
      </c>
      <c r="AY99" s="188">
        <v>0</v>
      </c>
      <c r="AZ99" s="191">
        <f t="shared" si="27"/>
        <v>0</v>
      </c>
      <c r="BA99" s="188">
        <v>0</v>
      </c>
      <c r="BB99" s="188">
        <v>0</v>
      </c>
      <c r="BC99" s="188">
        <v>0</v>
      </c>
      <c r="BD99" s="188">
        <v>0</v>
      </c>
      <c r="BE99" s="188">
        <v>0</v>
      </c>
      <c r="BF99" s="188">
        <v>0</v>
      </c>
      <c r="BG99" s="188">
        <v>0</v>
      </c>
      <c r="BH99" s="188">
        <v>0</v>
      </c>
      <c r="BI99" s="188">
        <v>0</v>
      </c>
      <c r="BJ99" s="191">
        <f t="shared" si="28"/>
        <v>0</v>
      </c>
      <c r="BK99" s="191">
        <f t="shared" si="29"/>
        <v>0</v>
      </c>
      <c r="BL99" s="191">
        <f>$BO$9+SUMPRODUCT($D$10:D99,$BK$10:BK99)</f>
        <v>-2363633475.7624879</v>
      </c>
      <c r="BM99" s="190">
        <f t="shared" si="30"/>
        <v>4.79</v>
      </c>
      <c r="BN99" s="191">
        <f t="shared" si="33"/>
        <v>0</v>
      </c>
      <c r="BO99" s="192">
        <f t="shared" si="31"/>
        <v>0</v>
      </c>
      <c r="BP99" s="189">
        <f t="shared" si="34"/>
        <v>0</v>
      </c>
      <c r="BQ99" s="189">
        <f t="shared" si="35"/>
        <v>0</v>
      </c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>
      <c r="A100" s="153">
        <f t="shared" si="37"/>
        <v>91</v>
      </c>
      <c r="B100" s="154">
        <f t="shared" si="37"/>
        <v>2112</v>
      </c>
      <c r="C100" s="29">
        <v>4.79</v>
      </c>
      <c r="D100" s="152">
        <f t="shared" si="36"/>
        <v>1.4160000000000001E-2</v>
      </c>
      <c r="E100" s="188">
        <v>0</v>
      </c>
      <c r="F100" s="191">
        <f t="shared" si="18"/>
        <v>0</v>
      </c>
      <c r="G100" s="188">
        <v>0</v>
      </c>
      <c r="H100" s="188">
        <v>0</v>
      </c>
      <c r="I100" s="188">
        <v>0</v>
      </c>
      <c r="J100" s="188">
        <v>0</v>
      </c>
      <c r="K100" s="188">
        <v>0</v>
      </c>
      <c r="L100" s="188">
        <v>0</v>
      </c>
      <c r="M100" s="191">
        <f t="shared" si="21"/>
        <v>0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91">
        <f t="shared" si="22"/>
        <v>0</v>
      </c>
      <c r="V100" s="188">
        <v>0</v>
      </c>
      <c r="W100" s="188">
        <v>0</v>
      </c>
      <c r="X100" s="188">
        <v>0</v>
      </c>
      <c r="Y100" s="188">
        <v>0</v>
      </c>
      <c r="Z100" s="188">
        <v>0</v>
      </c>
      <c r="AA100" s="188">
        <v>0</v>
      </c>
      <c r="AB100" s="188">
        <v>0</v>
      </c>
      <c r="AC100" s="191">
        <f t="shared" si="23"/>
        <v>0</v>
      </c>
      <c r="AD100" s="188">
        <v>0</v>
      </c>
      <c r="AE100" s="188">
        <v>0</v>
      </c>
      <c r="AF100" s="188">
        <v>0</v>
      </c>
      <c r="AG100" s="188">
        <v>0</v>
      </c>
      <c r="AH100" s="191">
        <f t="shared" si="24"/>
        <v>0</v>
      </c>
      <c r="AI100" s="188">
        <v>0</v>
      </c>
      <c r="AJ100" s="188">
        <v>0</v>
      </c>
      <c r="AK100" s="188">
        <v>0</v>
      </c>
      <c r="AL100" s="188">
        <v>0</v>
      </c>
      <c r="AM100" s="188">
        <v>0</v>
      </c>
      <c r="AN100" s="188">
        <v>0</v>
      </c>
      <c r="AO100" s="188">
        <v>0</v>
      </c>
      <c r="AP100" s="188">
        <v>0</v>
      </c>
      <c r="AQ100" s="188">
        <v>0</v>
      </c>
      <c r="AR100" s="191">
        <f t="shared" si="25"/>
        <v>0</v>
      </c>
      <c r="AS100" s="191">
        <f t="shared" si="26"/>
        <v>0</v>
      </c>
      <c r="AT100" s="188">
        <v>0</v>
      </c>
      <c r="AU100" s="188">
        <v>0</v>
      </c>
      <c r="AV100" s="188">
        <v>0</v>
      </c>
      <c r="AW100" s="188">
        <v>0</v>
      </c>
      <c r="AX100" s="188">
        <v>0</v>
      </c>
      <c r="AY100" s="188">
        <v>0</v>
      </c>
      <c r="AZ100" s="191">
        <f t="shared" si="27"/>
        <v>0</v>
      </c>
      <c r="BA100" s="188">
        <v>0</v>
      </c>
      <c r="BB100" s="188">
        <v>0</v>
      </c>
      <c r="BC100" s="188">
        <v>0</v>
      </c>
      <c r="BD100" s="188">
        <v>0</v>
      </c>
      <c r="BE100" s="188">
        <v>0</v>
      </c>
      <c r="BF100" s="188">
        <v>0</v>
      </c>
      <c r="BG100" s="188">
        <v>0</v>
      </c>
      <c r="BH100" s="188">
        <v>0</v>
      </c>
      <c r="BI100" s="188">
        <v>0</v>
      </c>
      <c r="BJ100" s="191">
        <f t="shared" si="28"/>
        <v>0</v>
      </c>
      <c r="BK100" s="191">
        <f t="shared" si="29"/>
        <v>0</v>
      </c>
      <c r="BL100" s="191">
        <f>$BO$9+SUMPRODUCT($D$10:D100,$BK$10:BK100)</f>
        <v>-2363633475.7624879</v>
      </c>
      <c r="BM100" s="190">
        <f t="shared" si="30"/>
        <v>4.79</v>
      </c>
      <c r="BN100" s="191">
        <f t="shared" si="33"/>
        <v>0</v>
      </c>
      <c r="BO100" s="192">
        <f t="shared" si="31"/>
        <v>0</v>
      </c>
      <c r="BP100" s="189">
        <f t="shared" si="34"/>
        <v>0</v>
      </c>
      <c r="BQ100" s="189">
        <f t="shared" si="35"/>
        <v>0</v>
      </c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153">
        <f t="shared" si="37"/>
        <v>92</v>
      </c>
      <c r="B101" s="154">
        <f t="shared" si="37"/>
        <v>2113</v>
      </c>
      <c r="C101" s="29">
        <v>4.79</v>
      </c>
      <c r="D101" s="152">
        <f t="shared" si="36"/>
        <v>1.3509999999999999E-2</v>
      </c>
      <c r="E101" s="188">
        <v>0</v>
      </c>
      <c r="F101" s="191">
        <f t="shared" si="18"/>
        <v>0</v>
      </c>
      <c r="G101" s="188">
        <v>0</v>
      </c>
      <c r="H101" s="188">
        <v>0</v>
      </c>
      <c r="I101" s="188">
        <v>0</v>
      </c>
      <c r="J101" s="188">
        <v>0</v>
      </c>
      <c r="K101" s="188">
        <v>0</v>
      </c>
      <c r="L101" s="188">
        <v>0</v>
      </c>
      <c r="M101" s="191">
        <f t="shared" si="21"/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91">
        <f t="shared" si="22"/>
        <v>0</v>
      </c>
      <c r="V101" s="188">
        <v>0</v>
      </c>
      <c r="W101" s="188">
        <v>0</v>
      </c>
      <c r="X101" s="188">
        <v>0</v>
      </c>
      <c r="Y101" s="188">
        <v>0</v>
      </c>
      <c r="Z101" s="188">
        <v>0</v>
      </c>
      <c r="AA101" s="188">
        <v>0</v>
      </c>
      <c r="AB101" s="188">
        <v>0</v>
      </c>
      <c r="AC101" s="191">
        <f t="shared" si="23"/>
        <v>0</v>
      </c>
      <c r="AD101" s="188">
        <v>0</v>
      </c>
      <c r="AE101" s="188">
        <v>0</v>
      </c>
      <c r="AF101" s="188">
        <v>0</v>
      </c>
      <c r="AG101" s="188">
        <v>0</v>
      </c>
      <c r="AH101" s="191">
        <f t="shared" si="24"/>
        <v>0</v>
      </c>
      <c r="AI101" s="188">
        <v>0</v>
      </c>
      <c r="AJ101" s="188">
        <v>0</v>
      </c>
      <c r="AK101" s="188">
        <v>0</v>
      </c>
      <c r="AL101" s="188">
        <v>0</v>
      </c>
      <c r="AM101" s="188">
        <v>0</v>
      </c>
      <c r="AN101" s="188">
        <v>0</v>
      </c>
      <c r="AO101" s="188">
        <v>0</v>
      </c>
      <c r="AP101" s="188">
        <v>0</v>
      </c>
      <c r="AQ101" s="188">
        <v>0</v>
      </c>
      <c r="AR101" s="191">
        <f t="shared" si="25"/>
        <v>0</v>
      </c>
      <c r="AS101" s="191">
        <f t="shared" si="26"/>
        <v>0</v>
      </c>
      <c r="AT101" s="188">
        <v>0</v>
      </c>
      <c r="AU101" s="188">
        <v>0</v>
      </c>
      <c r="AV101" s="188">
        <v>0</v>
      </c>
      <c r="AW101" s="188">
        <v>0</v>
      </c>
      <c r="AX101" s="188">
        <v>0</v>
      </c>
      <c r="AY101" s="188">
        <v>0</v>
      </c>
      <c r="AZ101" s="191">
        <f t="shared" si="27"/>
        <v>0</v>
      </c>
      <c r="BA101" s="188">
        <v>0</v>
      </c>
      <c r="BB101" s="188">
        <v>0</v>
      </c>
      <c r="BC101" s="188">
        <v>0</v>
      </c>
      <c r="BD101" s="188">
        <v>0</v>
      </c>
      <c r="BE101" s="188">
        <v>0</v>
      </c>
      <c r="BF101" s="188">
        <v>0</v>
      </c>
      <c r="BG101" s="188">
        <v>0</v>
      </c>
      <c r="BH101" s="188">
        <v>0</v>
      </c>
      <c r="BI101" s="188">
        <v>0</v>
      </c>
      <c r="BJ101" s="191">
        <f t="shared" si="28"/>
        <v>0</v>
      </c>
      <c r="BK101" s="191">
        <f t="shared" si="29"/>
        <v>0</v>
      </c>
      <c r="BL101" s="191">
        <f>$BO$9+SUMPRODUCT($D$10:D101,$BK$10:BK101)</f>
        <v>-2363633475.7624879</v>
      </c>
      <c r="BM101" s="190">
        <f t="shared" si="30"/>
        <v>4.79</v>
      </c>
      <c r="BN101" s="191">
        <f t="shared" si="33"/>
        <v>0</v>
      </c>
      <c r="BO101" s="192">
        <f t="shared" si="31"/>
        <v>0</v>
      </c>
      <c r="BP101" s="189">
        <f t="shared" si="34"/>
        <v>0</v>
      </c>
      <c r="BQ101" s="189">
        <f t="shared" si="35"/>
        <v>0</v>
      </c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153">
        <f t="shared" si="37"/>
        <v>93</v>
      </c>
      <c r="B102" s="154">
        <f t="shared" si="37"/>
        <v>2114</v>
      </c>
      <c r="C102" s="29">
        <v>4.79</v>
      </c>
      <c r="D102" s="152">
        <f t="shared" si="36"/>
        <v>1.289E-2</v>
      </c>
      <c r="E102" s="188">
        <v>0</v>
      </c>
      <c r="F102" s="191">
        <f t="shared" si="18"/>
        <v>0</v>
      </c>
      <c r="G102" s="188">
        <v>0</v>
      </c>
      <c r="H102" s="188">
        <v>0</v>
      </c>
      <c r="I102" s="188">
        <v>0</v>
      </c>
      <c r="J102" s="188">
        <v>0</v>
      </c>
      <c r="K102" s="188">
        <v>0</v>
      </c>
      <c r="L102" s="188">
        <v>0</v>
      </c>
      <c r="M102" s="191">
        <f t="shared" si="21"/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91">
        <f t="shared" si="22"/>
        <v>0</v>
      </c>
      <c r="V102" s="188">
        <v>0</v>
      </c>
      <c r="W102" s="188">
        <v>0</v>
      </c>
      <c r="X102" s="188">
        <v>0</v>
      </c>
      <c r="Y102" s="188">
        <v>0</v>
      </c>
      <c r="Z102" s="188">
        <v>0</v>
      </c>
      <c r="AA102" s="188">
        <v>0</v>
      </c>
      <c r="AB102" s="188">
        <v>0</v>
      </c>
      <c r="AC102" s="191">
        <f t="shared" si="23"/>
        <v>0</v>
      </c>
      <c r="AD102" s="188">
        <v>0</v>
      </c>
      <c r="AE102" s="188">
        <v>0</v>
      </c>
      <c r="AF102" s="188">
        <v>0</v>
      </c>
      <c r="AG102" s="188">
        <v>0</v>
      </c>
      <c r="AH102" s="191">
        <f t="shared" si="24"/>
        <v>0</v>
      </c>
      <c r="AI102" s="188">
        <v>0</v>
      </c>
      <c r="AJ102" s="188">
        <v>0</v>
      </c>
      <c r="AK102" s="188">
        <v>0</v>
      </c>
      <c r="AL102" s="188">
        <v>0</v>
      </c>
      <c r="AM102" s="188">
        <v>0</v>
      </c>
      <c r="AN102" s="188">
        <v>0</v>
      </c>
      <c r="AO102" s="188">
        <v>0</v>
      </c>
      <c r="AP102" s="188">
        <v>0</v>
      </c>
      <c r="AQ102" s="188">
        <v>0</v>
      </c>
      <c r="AR102" s="191">
        <f t="shared" si="25"/>
        <v>0</v>
      </c>
      <c r="AS102" s="191">
        <f t="shared" si="26"/>
        <v>0</v>
      </c>
      <c r="AT102" s="188">
        <v>0</v>
      </c>
      <c r="AU102" s="188">
        <v>0</v>
      </c>
      <c r="AV102" s="188">
        <v>0</v>
      </c>
      <c r="AW102" s="188">
        <v>0</v>
      </c>
      <c r="AX102" s="188">
        <v>0</v>
      </c>
      <c r="AY102" s="188">
        <v>0</v>
      </c>
      <c r="AZ102" s="191">
        <f t="shared" si="27"/>
        <v>0</v>
      </c>
      <c r="BA102" s="188">
        <v>0</v>
      </c>
      <c r="BB102" s="188">
        <v>0</v>
      </c>
      <c r="BC102" s="188">
        <v>0</v>
      </c>
      <c r="BD102" s="188">
        <v>0</v>
      </c>
      <c r="BE102" s="188">
        <v>0</v>
      </c>
      <c r="BF102" s="188">
        <v>0</v>
      </c>
      <c r="BG102" s="188">
        <v>0</v>
      </c>
      <c r="BH102" s="188">
        <v>0</v>
      </c>
      <c r="BI102" s="188">
        <v>0</v>
      </c>
      <c r="BJ102" s="191">
        <f t="shared" si="28"/>
        <v>0</v>
      </c>
      <c r="BK102" s="191">
        <f t="shared" si="29"/>
        <v>0</v>
      </c>
      <c r="BL102" s="191">
        <f>$BO$9+SUMPRODUCT($D$10:D102,$BK$10:BK102)</f>
        <v>-2363633475.7624879</v>
      </c>
      <c r="BM102" s="190">
        <f t="shared" si="30"/>
        <v>4.79</v>
      </c>
      <c r="BN102" s="191">
        <f t="shared" si="33"/>
        <v>0</v>
      </c>
      <c r="BO102" s="192">
        <f t="shared" si="31"/>
        <v>0</v>
      </c>
      <c r="BP102" s="189">
        <f t="shared" si="34"/>
        <v>0</v>
      </c>
      <c r="BQ102" s="189">
        <f t="shared" si="35"/>
        <v>0</v>
      </c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153">
        <f t="shared" si="37"/>
        <v>94</v>
      </c>
      <c r="B103" s="154">
        <f t="shared" si="37"/>
        <v>2115</v>
      </c>
      <c r="C103" s="29">
        <v>4.79</v>
      </c>
      <c r="D103" s="152">
        <f t="shared" si="36"/>
        <v>1.23E-2</v>
      </c>
      <c r="E103" s="188">
        <v>0</v>
      </c>
      <c r="F103" s="191">
        <f t="shared" si="18"/>
        <v>0</v>
      </c>
      <c r="G103" s="188">
        <v>0</v>
      </c>
      <c r="H103" s="188">
        <v>0</v>
      </c>
      <c r="I103" s="188">
        <v>0</v>
      </c>
      <c r="J103" s="188">
        <v>0</v>
      </c>
      <c r="K103" s="188">
        <v>0</v>
      </c>
      <c r="L103" s="188">
        <v>0</v>
      </c>
      <c r="M103" s="191">
        <f t="shared" si="21"/>
        <v>0</v>
      </c>
      <c r="N103" s="188">
        <v>0</v>
      </c>
      <c r="O103" s="188">
        <v>0</v>
      </c>
      <c r="P103" s="188">
        <v>0</v>
      </c>
      <c r="Q103" s="188">
        <v>0</v>
      </c>
      <c r="R103" s="188">
        <v>0</v>
      </c>
      <c r="S103" s="188">
        <v>0</v>
      </c>
      <c r="T103" s="188">
        <v>0</v>
      </c>
      <c r="U103" s="191">
        <f t="shared" si="22"/>
        <v>0</v>
      </c>
      <c r="V103" s="188">
        <v>0</v>
      </c>
      <c r="W103" s="188">
        <v>0</v>
      </c>
      <c r="X103" s="188">
        <v>0</v>
      </c>
      <c r="Y103" s="188">
        <v>0</v>
      </c>
      <c r="Z103" s="188">
        <v>0</v>
      </c>
      <c r="AA103" s="188">
        <v>0</v>
      </c>
      <c r="AB103" s="188">
        <v>0</v>
      </c>
      <c r="AC103" s="191">
        <f t="shared" si="23"/>
        <v>0</v>
      </c>
      <c r="AD103" s="188">
        <v>0</v>
      </c>
      <c r="AE103" s="188">
        <v>0</v>
      </c>
      <c r="AF103" s="188">
        <v>0</v>
      </c>
      <c r="AG103" s="188">
        <v>0</v>
      </c>
      <c r="AH103" s="191">
        <f t="shared" si="24"/>
        <v>0</v>
      </c>
      <c r="AI103" s="188">
        <v>0</v>
      </c>
      <c r="AJ103" s="188">
        <v>0</v>
      </c>
      <c r="AK103" s="188">
        <v>0</v>
      </c>
      <c r="AL103" s="188">
        <v>0</v>
      </c>
      <c r="AM103" s="188">
        <v>0</v>
      </c>
      <c r="AN103" s="188">
        <v>0</v>
      </c>
      <c r="AO103" s="188">
        <v>0</v>
      </c>
      <c r="AP103" s="188">
        <v>0</v>
      </c>
      <c r="AQ103" s="188">
        <v>0</v>
      </c>
      <c r="AR103" s="191">
        <f t="shared" si="25"/>
        <v>0</v>
      </c>
      <c r="AS103" s="191">
        <f t="shared" si="26"/>
        <v>0</v>
      </c>
      <c r="AT103" s="188">
        <v>0</v>
      </c>
      <c r="AU103" s="188">
        <v>0</v>
      </c>
      <c r="AV103" s="188">
        <v>0</v>
      </c>
      <c r="AW103" s="188">
        <v>0</v>
      </c>
      <c r="AX103" s="188">
        <v>0</v>
      </c>
      <c r="AY103" s="188">
        <v>0</v>
      </c>
      <c r="AZ103" s="191">
        <f t="shared" si="27"/>
        <v>0</v>
      </c>
      <c r="BA103" s="188">
        <v>0</v>
      </c>
      <c r="BB103" s="188">
        <v>0</v>
      </c>
      <c r="BC103" s="188">
        <v>0</v>
      </c>
      <c r="BD103" s="188">
        <v>0</v>
      </c>
      <c r="BE103" s="188">
        <v>0</v>
      </c>
      <c r="BF103" s="188">
        <v>0</v>
      </c>
      <c r="BG103" s="188">
        <v>0</v>
      </c>
      <c r="BH103" s="188">
        <v>0</v>
      </c>
      <c r="BI103" s="188">
        <v>0</v>
      </c>
      <c r="BJ103" s="191">
        <f t="shared" si="28"/>
        <v>0</v>
      </c>
      <c r="BK103" s="191">
        <f t="shared" si="29"/>
        <v>0</v>
      </c>
      <c r="BL103" s="191">
        <f>$BO$9+SUMPRODUCT($D$10:D103,$BK$10:BK103)</f>
        <v>-2363633475.7624879</v>
      </c>
      <c r="BM103" s="190">
        <f t="shared" si="30"/>
        <v>4.79</v>
      </c>
      <c r="BN103" s="191">
        <f t="shared" si="33"/>
        <v>0</v>
      </c>
      <c r="BO103" s="192">
        <f t="shared" si="31"/>
        <v>0</v>
      </c>
      <c r="BP103" s="189">
        <f t="shared" si="34"/>
        <v>0</v>
      </c>
      <c r="BQ103" s="189">
        <f t="shared" si="35"/>
        <v>0</v>
      </c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153">
        <f t="shared" si="37"/>
        <v>95</v>
      </c>
      <c r="B104" s="154">
        <f t="shared" si="37"/>
        <v>2116</v>
      </c>
      <c r="C104" s="29">
        <v>4.79</v>
      </c>
      <c r="D104" s="152">
        <f t="shared" si="36"/>
        <v>1.174E-2</v>
      </c>
      <c r="E104" s="188">
        <v>0</v>
      </c>
      <c r="F104" s="191">
        <f t="shared" si="18"/>
        <v>0</v>
      </c>
      <c r="G104" s="188">
        <v>0</v>
      </c>
      <c r="H104" s="188">
        <v>0</v>
      </c>
      <c r="I104" s="188">
        <v>0</v>
      </c>
      <c r="J104" s="188">
        <v>0</v>
      </c>
      <c r="K104" s="188">
        <v>0</v>
      </c>
      <c r="L104" s="188">
        <v>0</v>
      </c>
      <c r="M104" s="191">
        <f t="shared" si="21"/>
        <v>0</v>
      </c>
      <c r="N104" s="188">
        <v>0</v>
      </c>
      <c r="O104" s="188">
        <v>0</v>
      </c>
      <c r="P104" s="188">
        <v>0</v>
      </c>
      <c r="Q104" s="188">
        <v>0</v>
      </c>
      <c r="R104" s="188">
        <v>0</v>
      </c>
      <c r="S104" s="188">
        <v>0</v>
      </c>
      <c r="T104" s="188">
        <v>0</v>
      </c>
      <c r="U104" s="191">
        <f t="shared" si="22"/>
        <v>0</v>
      </c>
      <c r="V104" s="188">
        <v>0</v>
      </c>
      <c r="W104" s="188">
        <v>0</v>
      </c>
      <c r="X104" s="188">
        <v>0</v>
      </c>
      <c r="Y104" s="188">
        <v>0</v>
      </c>
      <c r="Z104" s="188">
        <v>0</v>
      </c>
      <c r="AA104" s="188">
        <v>0</v>
      </c>
      <c r="AB104" s="188">
        <v>0</v>
      </c>
      <c r="AC104" s="191">
        <f t="shared" si="23"/>
        <v>0</v>
      </c>
      <c r="AD104" s="188">
        <v>0</v>
      </c>
      <c r="AE104" s="188">
        <v>0</v>
      </c>
      <c r="AF104" s="188">
        <v>0</v>
      </c>
      <c r="AG104" s="188">
        <v>0</v>
      </c>
      <c r="AH104" s="191">
        <f t="shared" si="24"/>
        <v>0</v>
      </c>
      <c r="AI104" s="188">
        <v>0</v>
      </c>
      <c r="AJ104" s="188">
        <v>0</v>
      </c>
      <c r="AK104" s="188">
        <v>0</v>
      </c>
      <c r="AL104" s="188">
        <v>0</v>
      </c>
      <c r="AM104" s="188">
        <v>0</v>
      </c>
      <c r="AN104" s="188">
        <v>0</v>
      </c>
      <c r="AO104" s="188">
        <v>0</v>
      </c>
      <c r="AP104" s="188">
        <v>0</v>
      </c>
      <c r="AQ104" s="188">
        <v>0</v>
      </c>
      <c r="AR104" s="191">
        <f t="shared" si="25"/>
        <v>0</v>
      </c>
      <c r="AS104" s="191">
        <f t="shared" si="26"/>
        <v>0</v>
      </c>
      <c r="AT104" s="188">
        <v>0</v>
      </c>
      <c r="AU104" s="188">
        <v>0</v>
      </c>
      <c r="AV104" s="188">
        <v>0</v>
      </c>
      <c r="AW104" s="188">
        <v>0</v>
      </c>
      <c r="AX104" s="188">
        <v>0</v>
      </c>
      <c r="AY104" s="188">
        <v>0</v>
      </c>
      <c r="AZ104" s="191">
        <f t="shared" si="27"/>
        <v>0</v>
      </c>
      <c r="BA104" s="188">
        <v>0</v>
      </c>
      <c r="BB104" s="188">
        <v>0</v>
      </c>
      <c r="BC104" s="188">
        <v>0</v>
      </c>
      <c r="BD104" s="188">
        <v>0</v>
      </c>
      <c r="BE104" s="188">
        <v>0</v>
      </c>
      <c r="BF104" s="188">
        <v>0</v>
      </c>
      <c r="BG104" s="188">
        <v>0</v>
      </c>
      <c r="BH104" s="188">
        <v>0</v>
      </c>
      <c r="BI104" s="188">
        <v>0</v>
      </c>
      <c r="BJ104" s="191">
        <f t="shared" si="28"/>
        <v>0</v>
      </c>
      <c r="BK104" s="191">
        <f t="shared" si="29"/>
        <v>0</v>
      </c>
      <c r="BL104" s="191">
        <f>$BO$9+SUMPRODUCT($D$10:D104,$BK$10:BK104)</f>
        <v>-2363633475.7624879</v>
      </c>
      <c r="BM104" s="190">
        <f t="shared" si="30"/>
        <v>4.79</v>
      </c>
      <c r="BN104" s="191">
        <f t="shared" si="33"/>
        <v>0</v>
      </c>
      <c r="BO104" s="192">
        <f t="shared" si="31"/>
        <v>0</v>
      </c>
      <c r="BP104" s="189">
        <f t="shared" si="34"/>
        <v>0</v>
      </c>
      <c r="BQ104" s="189">
        <f t="shared" si="35"/>
        <v>0</v>
      </c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153">
        <f t="shared" si="37"/>
        <v>96</v>
      </c>
      <c r="B105" s="154">
        <f t="shared" si="37"/>
        <v>2117</v>
      </c>
      <c r="C105" s="29">
        <v>4.79</v>
      </c>
      <c r="D105" s="152">
        <f t="shared" si="36"/>
        <v>1.12E-2</v>
      </c>
      <c r="E105" s="188">
        <v>0</v>
      </c>
      <c r="F105" s="191">
        <f t="shared" si="18"/>
        <v>0</v>
      </c>
      <c r="G105" s="188">
        <v>0</v>
      </c>
      <c r="H105" s="188">
        <v>0</v>
      </c>
      <c r="I105" s="188">
        <v>0</v>
      </c>
      <c r="J105" s="188">
        <v>0</v>
      </c>
      <c r="K105" s="188">
        <v>0</v>
      </c>
      <c r="L105" s="188">
        <v>0</v>
      </c>
      <c r="M105" s="191">
        <f t="shared" si="21"/>
        <v>0</v>
      </c>
      <c r="N105" s="188">
        <v>0</v>
      </c>
      <c r="O105" s="188">
        <v>0</v>
      </c>
      <c r="P105" s="188">
        <v>0</v>
      </c>
      <c r="Q105" s="188">
        <v>0</v>
      </c>
      <c r="R105" s="188">
        <v>0</v>
      </c>
      <c r="S105" s="188">
        <v>0</v>
      </c>
      <c r="T105" s="188">
        <v>0</v>
      </c>
      <c r="U105" s="191">
        <f t="shared" si="22"/>
        <v>0</v>
      </c>
      <c r="V105" s="188">
        <v>0</v>
      </c>
      <c r="W105" s="188">
        <v>0</v>
      </c>
      <c r="X105" s="188">
        <v>0</v>
      </c>
      <c r="Y105" s="188">
        <v>0</v>
      </c>
      <c r="Z105" s="188">
        <v>0</v>
      </c>
      <c r="AA105" s="188">
        <v>0</v>
      </c>
      <c r="AB105" s="188">
        <v>0</v>
      </c>
      <c r="AC105" s="191">
        <f t="shared" si="23"/>
        <v>0</v>
      </c>
      <c r="AD105" s="188">
        <v>0</v>
      </c>
      <c r="AE105" s="188">
        <v>0</v>
      </c>
      <c r="AF105" s="188">
        <v>0</v>
      </c>
      <c r="AG105" s="188">
        <v>0</v>
      </c>
      <c r="AH105" s="191">
        <f t="shared" si="24"/>
        <v>0</v>
      </c>
      <c r="AI105" s="188">
        <v>0</v>
      </c>
      <c r="AJ105" s="188">
        <v>0</v>
      </c>
      <c r="AK105" s="188">
        <v>0</v>
      </c>
      <c r="AL105" s="188">
        <v>0</v>
      </c>
      <c r="AM105" s="188">
        <v>0</v>
      </c>
      <c r="AN105" s="188">
        <v>0</v>
      </c>
      <c r="AO105" s="188">
        <v>0</v>
      </c>
      <c r="AP105" s="188">
        <v>0</v>
      </c>
      <c r="AQ105" s="188">
        <v>0</v>
      </c>
      <c r="AR105" s="191">
        <f t="shared" si="25"/>
        <v>0</v>
      </c>
      <c r="AS105" s="191">
        <f t="shared" si="26"/>
        <v>0</v>
      </c>
      <c r="AT105" s="188">
        <v>0</v>
      </c>
      <c r="AU105" s="188">
        <v>0</v>
      </c>
      <c r="AV105" s="188">
        <v>0</v>
      </c>
      <c r="AW105" s="188">
        <v>0</v>
      </c>
      <c r="AX105" s="188">
        <v>0</v>
      </c>
      <c r="AY105" s="188">
        <v>0</v>
      </c>
      <c r="AZ105" s="191">
        <f t="shared" si="27"/>
        <v>0</v>
      </c>
      <c r="BA105" s="188">
        <v>0</v>
      </c>
      <c r="BB105" s="188">
        <v>0</v>
      </c>
      <c r="BC105" s="188">
        <v>0</v>
      </c>
      <c r="BD105" s="188">
        <v>0</v>
      </c>
      <c r="BE105" s="188">
        <v>0</v>
      </c>
      <c r="BF105" s="188">
        <v>0</v>
      </c>
      <c r="BG105" s="188">
        <v>0</v>
      </c>
      <c r="BH105" s="188">
        <v>0</v>
      </c>
      <c r="BI105" s="188">
        <v>0</v>
      </c>
      <c r="BJ105" s="191">
        <f t="shared" si="28"/>
        <v>0</v>
      </c>
      <c r="BK105" s="191">
        <f t="shared" si="29"/>
        <v>0</v>
      </c>
      <c r="BL105" s="191">
        <f>$BO$9+SUMPRODUCT($D$10:D105,$BK$10:BK105)</f>
        <v>-2363633475.7624879</v>
      </c>
      <c r="BM105" s="190">
        <f t="shared" si="30"/>
        <v>4.79</v>
      </c>
      <c r="BN105" s="191">
        <f t="shared" si="33"/>
        <v>0</v>
      </c>
      <c r="BO105" s="192">
        <f t="shared" si="31"/>
        <v>0</v>
      </c>
      <c r="BP105" s="189">
        <f t="shared" si="34"/>
        <v>0</v>
      </c>
      <c r="BQ105" s="189">
        <f t="shared" si="35"/>
        <v>0</v>
      </c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153">
        <f t="shared" si="37"/>
        <v>97</v>
      </c>
      <c r="B106" s="154">
        <f t="shared" si="37"/>
        <v>2118</v>
      </c>
      <c r="C106" s="29">
        <v>4.79</v>
      </c>
      <c r="D106" s="152">
        <f t="shared" si="36"/>
        <v>1.069E-2</v>
      </c>
      <c r="E106" s="188">
        <v>0</v>
      </c>
      <c r="F106" s="191">
        <f t="shared" ref="F106:F159" si="38">ROUND(SUM(G106:J106),5)</f>
        <v>0</v>
      </c>
      <c r="G106" s="188">
        <v>0</v>
      </c>
      <c r="H106" s="188">
        <v>0</v>
      </c>
      <c r="I106" s="188">
        <v>0</v>
      </c>
      <c r="J106" s="188">
        <v>0</v>
      </c>
      <c r="K106" s="188">
        <v>0</v>
      </c>
      <c r="L106" s="188">
        <v>0</v>
      </c>
      <c r="M106" s="191">
        <f t="shared" si="21"/>
        <v>0</v>
      </c>
      <c r="N106" s="188">
        <v>0</v>
      </c>
      <c r="O106" s="188">
        <v>0</v>
      </c>
      <c r="P106" s="188">
        <v>0</v>
      </c>
      <c r="Q106" s="188">
        <v>0</v>
      </c>
      <c r="R106" s="188">
        <v>0</v>
      </c>
      <c r="S106" s="188">
        <v>0</v>
      </c>
      <c r="T106" s="188">
        <v>0</v>
      </c>
      <c r="U106" s="191">
        <f t="shared" si="22"/>
        <v>0</v>
      </c>
      <c r="V106" s="188">
        <v>0</v>
      </c>
      <c r="W106" s="188">
        <v>0</v>
      </c>
      <c r="X106" s="188">
        <v>0</v>
      </c>
      <c r="Y106" s="188">
        <v>0</v>
      </c>
      <c r="Z106" s="188">
        <v>0</v>
      </c>
      <c r="AA106" s="188">
        <v>0</v>
      </c>
      <c r="AB106" s="188">
        <v>0</v>
      </c>
      <c r="AC106" s="191">
        <f t="shared" si="23"/>
        <v>0</v>
      </c>
      <c r="AD106" s="188">
        <v>0</v>
      </c>
      <c r="AE106" s="188">
        <v>0</v>
      </c>
      <c r="AF106" s="188">
        <v>0</v>
      </c>
      <c r="AG106" s="188">
        <v>0</v>
      </c>
      <c r="AH106" s="191">
        <f t="shared" si="24"/>
        <v>0</v>
      </c>
      <c r="AI106" s="188">
        <v>0</v>
      </c>
      <c r="AJ106" s="188">
        <v>0</v>
      </c>
      <c r="AK106" s="188">
        <v>0</v>
      </c>
      <c r="AL106" s="188">
        <v>0</v>
      </c>
      <c r="AM106" s="188">
        <v>0</v>
      </c>
      <c r="AN106" s="188">
        <v>0</v>
      </c>
      <c r="AO106" s="188">
        <v>0</v>
      </c>
      <c r="AP106" s="188">
        <v>0</v>
      </c>
      <c r="AQ106" s="188">
        <v>0</v>
      </c>
      <c r="AR106" s="191">
        <f t="shared" si="25"/>
        <v>0</v>
      </c>
      <c r="AS106" s="191">
        <f t="shared" si="26"/>
        <v>0</v>
      </c>
      <c r="AT106" s="188">
        <v>0</v>
      </c>
      <c r="AU106" s="188">
        <v>0</v>
      </c>
      <c r="AV106" s="188">
        <v>0</v>
      </c>
      <c r="AW106" s="188">
        <v>0</v>
      </c>
      <c r="AX106" s="188">
        <v>0</v>
      </c>
      <c r="AY106" s="188">
        <v>0</v>
      </c>
      <c r="AZ106" s="191">
        <f t="shared" si="27"/>
        <v>0</v>
      </c>
      <c r="BA106" s="188">
        <v>0</v>
      </c>
      <c r="BB106" s="188">
        <v>0</v>
      </c>
      <c r="BC106" s="188">
        <v>0</v>
      </c>
      <c r="BD106" s="188">
        <v>0</v>
      </c>
      <c r="BE106" s="188">
        <v>0</v>
      </c>
      <c r="BF106" s="188">
        <v>0</v>
      </c>
      <c r="BG106" s="188">
        <v>0</v>
      </c>
      <c r="BH106" s="188">
        <v>0</v>
      </c>
      <c r="BI106" s="188">
        <v>0</v>
      </c>
      <c r="BJ106" s="191">
        <f t="shared" si="28"/>
        <v>0</v>
      </c>
      <c r="BK106" s="191">
        <f t="shared" si="29"/>
        <v>0</v>
      </c>
      <c r="BL106" s="191">
        <f>$BO$9+SUMPRODUCT($D$10:D106,$BK$10:BK106)</f>
        <v>-2363633475.7624879</v>
      </c>
      <c r="BM106" s="190">
        <f t="shared" si="30"/>
        <v>4.79</v>
      </c>
      <c r="BN106" s="191">
        <f t="shared" si="33"/>
        <v>0</v>
      </c>
      <c r="BO106" s="192">
        <f t="shared" si="31"/>
        <v>0</v>
      </c>
      <c r="BP106" s="189">
        <f t="shared" si="34"/>
        <v>0</v>
      </c>
      <c r="BQ106" s="189">
        <f t="shared" si="35"/>
        <v>0</v>
      </c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153">
        <f t="shared" ref="A107:B122" si="39">A106+1</f>
        <v>98</v>
      </c>
      <c r="B107" s="154">
        <f t="shared" si="39"/>
        <v>2119</v>
      </c>
      <c r="C107" s="29">
        <v>4.79</v>
      </c>
      <c r="D107" s="152">
        <f t="shared" si="36"/>
        <v>1.0200000000000001E-2</v>
      </c>
      <c r="E107" s="188">
        <v>0</v>
      </c>
      <c r="F107" s="191">
        <f t="shared" si="38"/>
        <v>0</v>
      </c>
      <c r="G107" s="188">
        <v>0</v>
      </c>
      <c r="H107" s="188">
        <v>0</v>
      </c>
      <c r="I107" s="188">
        <v>0</v>
      </c>
      <c r="J107" s="188">
        <v>0</v>
      </c>
      <c r="K107" s="188">
        <v>0</v>
      </c>
      <c r="L107" s="188">
        <v>0</v>
      </c>
      <c r="M107" s="191">
        <f t="shared" si="21"/>
        <v>0</v>
      </c>
      <c r="N107" s="188">
        <v>0</v>
      </c>
      <c r="O107" s="188">
        <v>0</v>
      </c>
      <c r="P107" s="188">
        <v>0</v>
      </c>
      <c r="Q107" s="188">
        <v>0</v>
      </c>
      <c r="R107" s="188">
        <v>0</v>
      </c>
      <c r="S107" s="188">
        <v>0</v>
      </c>
      <c r="T107" s="188">
        <v>0</v>
      </c>
      <c r="U107" s="191">
        <f t="shared" si="22"/>
        <v>0</v>
      </c>
      <c r="V107" s="188">
        <v>0</v>
      </c>
      <c r="W107" s="188">
        <v>0</v>
      </c>
      <c r="X107" s="188">
        <v>0</v>
      </c>
      <c r="Y107" s="188">
        <v>0</v>
      </c>
      <c r="Z107" s="188">
        <v>0</v>
      </c>
      <c r="AA107" s="188">
        <v>0</v>
      </c>
      <c r="AB107" s="188">
        <v>0</v>
      </c>
      <c r="AC107" s="191">
        <f t="shared" si="23"/>
        <v>0</v>
      </c>
      <c r="AD107" s="188">
        <v>0</v>
      </c>
      <c r="AE107" s="188">
        <v>0</v>
      </c>
      <c r="AF107" s="188">
        <v>0</v>
      </c>
      <c r="AG107" s="188">
        <v>0</v>
      </c>
      <c r="AH107" s="191">
        <f t="shared" si="24"/>
        <v>0</v>
      </c>
      <c r="AI107" s="188">
        <v>0</v>
      </c>
      <c r="AJ107" s="188">
        <v>0</v>
      </c>
      <c r="AK107" s="188">
        <v>0</v>
      </c>
      <c r="AL107" s="188">
        <v>0</v>
      </c>
      <c r="AM107" s="188">
        <v>0</v>
      </c>
      <c r="AN107" s="188">
        <v>0</v>
      </c>
      <c r="AO107" s="188">
        <v>0</v>
      </c>
      <c r="AP107" s="188">
        <v>0</v>
      </c>
      <c r="AQ107" s="188">
        <v>0</v>
      </c>
      <c r="AR107" s="191">
        <f t="shared" si="25"/>
        <v>0</v>
      </c>
      <c r="AS107" s="191">
        <f t="shared" si="26"/>
        <v>0</v>
      </c>
      <c r="AT107" s="188">
        <v>0</v>
      </c>
      <c r="AU107" s="188">
        <v>0</v>
      </c>
      <c r="AV107" s="188">
        <v>0</v>
      </c>
      <c r="AW107" s="188">
        <v>0</v>
      </c>
      <c r="AX107" s="188">
        <v>0</v>
      </c>
      <c r="AY107" s="188">
        <v>0</v>
      </c>
      <c r="AZ107" s="191">
        <f t="shared" si="27"/>
        <v>0</v>
      </c>
      <c r="BA107" s="188">
        <v>0</v>
      </c>
      <c r="BB107" s="188">
        <v>0</v>
      </c>
      <c r="BC107" s="188">
        <v>0</v>
      </c>
      <c r="BD107" s="188">
        <v>0</v>
      </c>
      <c r="BE107" s="188">
        <v>0</v>
      </c>
      <c r="BF107" s="188">
        <v>0</v>
      </c>
      <c r="BG107" s="188">
        <v>0</v>
      </c>
      <c r="BH107" s="188">
        <v>0</v>
      </c>
      <c r="BI107" s="188">
        <v>0</v>
      </c>
      <c r="BJ107" s="191">
        <f t="shared" si="28"/>
        <v>0</v>
      </c>
      <c r="BK107" s="191">
        <f t="shared" si="29"/>
        <v>0</v>
      </c>
      <c r="BL107" s="191">
        <f>$BO$9+SUMPRODUCT($D$10:D107,$BK$10:BK107)</f>
        <v>-2363633475.7624879</v>
      </c>
      <c r="BM107" s="190">
        <f t="shared" si="30"/>
        <v>4.79</v>
      </c>
      <c r="BN107" s="191">
        <f t="shared" si="33"/>
        <v>0</v>
      </c>
      <c r="BO107" s="192">
        <f t="shared" si="31"/>
        <v>0</v>
      </c>
      <c r="BP107" s="189">
        <f t="shared" si="34"/>
        <v>0</v>
      </c>
      <c r="BQ107" s="189">
        <f t="shared" si="35"/>
        <v>0</v>
      </c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153">
        <f t="shared" si="39"/>
        <v>99</v>
      </c>
      <c r="B108" s="154">
        <f t="shared" si="39"/>
        <v>2120</v>
      </c>
      <c r="C108" s="29">
        <v>4.79</v>
      </c>
      <c r="D108" s="152">
        <f t="shared" si="36"/>
        <v>9.7300000000000008E-3</v>
      </c>
      <c r="E108" s="188">
        <v>0</v>
      </c>
      <c r="F108" s="191">
        <f t="shared" si="38"/>
        <v>0</v>
      </c>
      <c r="G108" s="188">
        <v>0</v>
      </c>
      <c r="H108" s="188">
        <v>0</v>
      </c>
      <c r="I108" s="188">
        <v>0</v>
      </c>
      <c r="J108" s="188">
        <v>0</v>
      </c>
      <c r="K108" s="188">
        <v>0</v>
      </c>
      <c r="L108" s="188">
        <v>0</v>
      </c>
      <c r="M108" s="191">
        <f t="shared" si="21"/>
        <v>0</v>
      </c>
      <c r="N108" s="188">
        <v>0</v>
      </c>
      <c r="O108" s="188">
        <v>0</v>
      </c>
      <c r="P108" s="188">
        <v>0</v>
      </c>
      <c r="Q108" s="188">
        <v>0</v>
      </c>
      <c r="R108" s="188">
        <v>0</v>
      </c>
      <c r="S108" s="188">
        <v>0</v>
      </c>
      <c r="T108" s="188">
        <v>0</v>
      </c>
      <c r="U108" s="191">
        <f t="shared" si="22"/>
        <v>0</v>
      </c>
      <c r="V108" s="188">
        <v>0</v>
      </c>
      <c r="W108" s="188">
        <v>0</v>
      </c>
      <c r="X108" s="188">
        <v>0</v>
      </c>
      <c r="Y108" s="188">
        <v>0</v>
      </c>
      <c r="Z108" s="188">
        <v>0</v>
      </c>
      <c r="AA108" s="188">
        <v>0</v>
      </c>
      <c r="AB108" s="188">
        <v>0</v>
      </c>
      <c r="AC108" s="191">
        <f t="shared" si="23"/>
        <v>0</v>
      </c>
      <c r="AD108" s="188">
        <v>0</v>
      </c>
      <c r="AE108" s="188">
        <v>0</v>
      </c>
      <c r="AF108" s="188">
        <v>0</v>
      </c>
      <c r="AG108" s="188">
        <v>0</v>
      </c>
      <c r="AH108" s="191">
        <f t="shared" si="24"/>
        <v>0</v>
      </c>
      <c r="AI108" s="188">
        <v>0</v>
      </c>
      <c r="AJ108" s="188">
        <v>0</v>
      </c>
      <c r="AK108" s="188">
        <v>0</v>
      </c>
      <c r="AL108" s="188">
        <v>0</v>
      </c>
      <c r="AM108" s="188">
        <v>0</v>
      </c>
      <c r="AN108" s="188">
        <v>0</v>
      </c>
      <c r="AO108" s="188">
        <v>0</v>
      </c>
      <c r="AP108" s="188">
        <v>0</v>
      </c>
      <c r="AQ108" s="188">
        <v>0</v>
      </c>
      <c r="AR108" s="191">
        <f t="shared" si="25"/>
        <v>0</v>
      </c>
      <c r="AS108" s="191">
        <f t="shared" si="26"/>
        <v>0</v>
      </c>
      <c r="AT108" s="188">
        <v>0</v>
      </c>
      <c r="AU108" s="188">
        <v>0</v>
      </c>
      <c r="AV108" s="188">
        <v>0</v>
      </c>
      <c r="AW108" s="188">
        <v>0</v>
      </c>
      <c r="AX108" s="188">
        <v>0</v>
      </c>
      <c r="AY108" s="188">
        <v>0</v>
      </c>
      <c r="AZ108" s="191">
        <f t="shared" si="27"/>
        <v>0</v>
      </c>
      <c r="BA108" s="188">
        <v>0</v>
      </c>
      <c r="BB108" s="188">
        <v>0</v>
      </c>
      <c r="BC108" s="188">
        <v>0</v>
      </c>
      <c r="BD108" s="188">
        <v>0</v>
      </c>
      <c r="BE108" s="188">
        <v>0</v>
      </c>
      <c r="BF108" s="188">
        <v>0</v>
      </c>
      <c r="BG108" s="188">
        <v>0</v>
      </c>
      <c r="BH108" s="188">
        <v>0</v>
      </c>
      <c r="BI108" s="188">
        <v>0</v>
      </c>
      <c r="BJ108" s="191">
        <f t="shared" si="28"/>
        <v>0</v>
      </c>
      <c r="BK108" s="191">
        <f t="shared" si="29"/>
        <v>0</v>
      </c>
      <c r="BL108" s="191">
        <f>$BO$9+SUMPRODUCT($D$10:D108,$BK$10:BK108)</f>
        <v>-2363633475.7624879</v>
      </c>
      <c r="BM108" s="190">
        <f t="shared" si="30"/>
        <v>4.79</v>
      </c>
      <c r="BN108" s="191">
        <f t="shared" si="33"/>
        <v>0</v>
      </c>
      <c r="BO108" s="192">
        <f t="shared" si="31"/>
        <v>0</v>
      </c>
      <c r="BP108" s="189">
        <f t="shared" si="34"/>
        <v>0</v>
      </c>
      <c r="BQ108" s="189">
        <f t="shared" si="35"/>
        <v>0</v>
      </c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153">
        <f t="shared" si="39"/>
        <v>100</v>
      </c>
      <c r="B109" s="154">
        <f t="shared" si="39"/>
        <v>2121</v>
      </c>
      <c r="C109" s="29">
        <v>4.79</v>
      </c>
      <c r="D109" s="152">
        <f t="shared" si="36"/>
        <v>9.2899999999999996E-3</v>
      </c>
      <c r="E109" s="188">
        <v>0</v>
      </c>
      <c r="F109" s="191">
        <f t="shared" si="38"/>
        <v>0</v>
      </c>
      <c r="G109" s="188">
        <v>0</v>
      </c>
      <c r="H109" s="188">
        <v>0</v>
      </c>
      <c r="I109" s="188">
        <v>0</v>
      </c>
      <c r="J109" s="188">
        <v>0</v>
      </c>
      <c r="K109" s="188">
        <v>0</v>
      </c>
      <c r="L109" s="188">
        <v>0</v>
      </c>
      <c r="M109" s="191">
        <f t="shared" si="21"/>
        <v>0</v>
      </c>
      <c r="N109" s="188">
        <v>0</v>
      </c>
      <c r="O109" s="188">
        <v>0</v>
      </c>
      <c r="P109" s="188">
        <v>0</v>
      </c>
      <c r="Q109" s="188">
        <v>0</v>
      </c>
      <c r="R109" s="188">
        <v>0</v>
      </c>
      <c r="S109" s="188">
        <v>0</v>
      </c>
      <c r="T109" s="188">
        <v>0</v>
      </c>
      <c r="U109" s="191">
        <f t="shared" si="22"/>
        <v>0</v>
      </c>
      <c r="V109" s="188">
        <v>0</v>
      </c>
      <c r="W109" s="188">
        <v>0</v>
      </c>
      <c r="X109" s="188">
        <v>0</v>
      </c>
      <c r="Y109" s="188">
        <v>0</v>
      </c>
      <c r="Z109" s="188">
        <v>0</v>
      </c>
      <c r="AA109" s="188">
        <v>0</v>
      </c>
      <c r="AB109" s="188">
        <v>0</v>
      </c>
      <c r="AC109" s="191">
        <f t="shared" si="23"/>
        <v>0</v>
      </c>
      <c r="AD109" s="188">
        <v>0</v>
      </c>
      <c r="AE109" s="188">
        <v>0</v>
      </c>
      <c r="AF109" s="188">
        <v>0</v>
      </c>
      <c r="AG109" s="188">
        <v>0</v>
      </c>
      <c r="AH109" s="191">
        <f t="shared" si="24"/>
        <v>0</v>
      </c>
      <c r="AI109" s="188">
        <v>0</v>
      </c>
      <c r="AJ109" s="188">
        <v>0</v>
      </c>
      <c r="AK109" s="188">
        <v>0</v>
      </c>
      <c r="AL109" s="188">
        <v>0</v>
      </c>
      <c r="AM109" s="188">
        <v>0</v>
      </c>
      <c r="AN109" s="188">
        <v>0</v>
      </c>
      <c r="AO109" s="188">
        <v>0</v>
      </c>
      <c r="AP109" s="188">
        <v>0</v>
      </c>
      <c r="AQ109" s="188">
        <v>0</v>
      </c>
      <c r="AR109" s="191">
        <f t="shared" si="25"/>
        <v>0</v>
      </c>
      <c r="AS109" s="191">
        <f t="shared" si="26"/>
        <v>0</v>
      </c>
      <c r="AT109" s="188">
        <v>0</v>
      </c>
      <c r="AU109" s="188">
        <v>0</v>
      </c>
      <c r="AV109" s="188">
        <v>0</v>
      </c>
      <c r="AW109" s="188">
        <v>0</v>
      </c>
      <c r="AX109" s="188">
        <v>0</v>
      </c>
      <c r="AY109" s="188">
        <v>0</v>
      </c>
      <c r="AZ109" s="191">
        <f t="shared" si="27"/>
        <v>0</v>
      </c>
      <c r="BA109" s="188">
        <v>0</v>
      </c>
      <c r="BB109" s="188">
        <v>0</v>
      </c>
      <c r="BC109" s="188">
        <v>0</v>
      </c>
      <c r="BD109" s="188">
        <v>0</v>
      </c>
      <c r="BE109" s="188">
        <v>0</v>
      </c>
      <c r="BF109" s="188">
        <v>0</v>
      </c>
      <c r="BG109" s="188">
        <v>0</v>
      </c>
      <c r="BH109" s="188">
        <v>0</v>
      </c>
      <c r="BI109" s="188">
        <v>0</v>
      </c>
      <c r="BJ109" s="191">
        <f t="shared" si="28"/>
        <v>0</v>
      </c>
      <c r="BK109" s="191">
        <f t="shared" si="29"/>
        <v>0</v>
      </c>
      <c r="BL109" s="191">
        <f>$BO$9+SUMPRODUCT($D$10:D109,$BK$10:BK109)</f>
        <v>-2363633475.7624879</v>
      </c>
      <c r="BM109" s="190">
        <f t="shared" si="30"/>
        <v>4.79</v>
      </c>
      <c r="BN109" s="191">
        <f t="shared" si="33"/>
        <v>0</v>
      </c>
      <c r="BO109" s="192">
        <f t="shared" si="31"/>
        <v>0</v>
      </c>
      <c r="BP109" s="189">
        <f t="shared" si="34"/>
        <v>0</v>
      </c>
      <c r="BQ109" s="189">
        <f t="shared" si="35"/>
        <v>0</v>
      </c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153">
        <f t="shared" si="39"/>
        <v>101</v>
      </c>
      <c r="B110" s="154">
        <f t="shared" si="39"/>
        <v>2122</v>
      </c>
      <c r="C110" s="29">
        <v>4.79</v>
      </c>
      <c r="D110" s="152">
        <f t="shared" si="36"/>
        <v>8.8699999999999994E-3</v>
      </c>
      <c r="E110" s="188">
        <v>0</v>
      </c>
      <c r="F110" s="191">
        <f t="shared" si="38"/>
        <v>0</v>
      </c>
      <c r="G110" s="188">
        <v>0</v>
      </c>
      <c r="H110" s="188">
        <v>0</v>
      </c>
      <c r="I110" s="188">
        <v>0</v>
      </c>
      <c r="J110" s="188">
        <v>0</v>
      </c>
      <c r="K110" s="188">
        <v>0</v>
      </c>
      <c r="L110" s="188">
        <v>0</v>
      </c>
      <c r="M110" s="191">
        <f t="shared" si="21"/>
        <v>0</v>
      </c>
      <c r="N110" s="188">
        <v>0</v>
      </c>
      <c r="O110" s="188">
        <v>0</v>
      </c>
      <c r="P110" s="188">
        <v>0</v>
      </c>
      <c r="Q110" s="188">
        <v>0</v>
      </c>
      <c r="R110" s="188">
        <v>0</v>
      </c>
      <c r="S110" s="188">
        <v>0</v>
      </c>
      <c r="T110" s="188">
        <v>0</v>
      </c>
      <c r="U110" s="191">
        <f t="shared" si="22"/>
        <v>0</v>
      </c>
      <c r="V110" s="188">
        <v>0</v>
      </c>
      <c r="W110" s="188">
        <v>0</v>
      </c>
      <c r="X110" s="188">
        <v>0</v>
      </c>
      <c r="Y110" s="188">
        <v>0</v>
      </c>
      <c r="Z110" s="188">
        <v>0</v>
      </c>
      <c r="AA110" s="188">
        <v>0</v>
      </c>
      <c r="AB110" s="188">
        <v>0</v>
      </c>
      <c r="AC110" s="191">
        <f t="shared" si="23"/>
        <v>0</v>
      </c>
      <c r="AD110" s="188">
        <v>0</v>
      </c>
      <c r="AE110" s="188">
        <v>0</v>
      </c>
      <c r="AF110" s="188">
        <v>0</v>
      </c>
      <c r="AG110" s="188">
        <v>0</v>
      </c>
      <c r="AH110" s="191">
        <f t="shared" si="24"/>
        <v>0</v>
      </c>
      <c r="AI110" s="188">
        <v>0</v>
      </c>
      <c r="AJ110" s="188">
        <v>0</v>
      </c>
      <c r="AK110" s="188">
        <v>0</v>
      </c>
      <c r="AL110" s="188">
        <v>0</v>
      </c>
      <c r="AM110" s="188">
        <v>0</v>
      </c>
      <c r="AN110" s="188">
        <v>0</v>
      </c>
      <c r="AO110" s="188">
        <v>0</v>
      </c>
      <c r="AP110" s="188">
        <v>0</v>
      </c>
      <c r="AQ110" s="188">
        <v>0</v>
      </c>
      <c r="AR110" s="191">
        <f t="shared" si="25"/>
        <v>0</v>
      </c>
      <c r="AS110" s="191">
        <f t="shared" si="26"/>
        <v>0</v>
      </c>
      <c r="AT110" s="188">
        <v>0</v>
      </c>
      <c r="AU110" s="188">
        <v>0</v>
      </c>
      <c r="AV110" s="188">
        <v>0</v>
      </c>
      <c r="AW110" s="188">
        <v>0</v>
      </c>
      <c r="AX110" s="188">
        <v>0</v>
      </c>
      <c r="AY110" s="188">
        <v>0</v>
      </c>
      <c r="AZ110" s="191">
        <f t="shared" si="27"/>
        <v>0</v>
      </c>
      <c r="BA110" s="188">
        <v>0</v>
      </c>
      <c r="BB110" s="188">
        <v>0</v>
      </c>
      <c r="BC110" s="188">
        <v>0</v>
      </c>
      <c r="BD110" s="188">
        <v>0</v>
      </c>
      <c r="BE110" s="188">
        <v>0</v>
      </c>
      <c r="BF110" s="188">
        <v>0</v>
      </c>
      <c r="BG110" s="188">
        <v>0</v>
      </c>
      <c r="BH110" s="188">
        <v>0</v>
      </c>
      <c r="BI110" s="188">
        <v>0</v>
      </c>
      <c r="BJ110" s="191">
        <f t="shared" si="28"/>
        <v>0</v>
      </c>
      <c r="BK110" s="191">
        <f t="shared" si="29"/>
        <v>0</v>
      </c>
      <c r="BL110" s="191">
        <f>$BO$9+SUMPRODUCT($D$10:D110,$BK$10:BK110)</f>
        <v>-2363633475.7624879</v>
      </c>
      <c r="BM110" s="190">
        <f t="shared" si="30"/>
        <v>4.79</v>
      </c>
      <c r="BN110" s="191">
        <f t="shared" si="33"/>
        <v>0</v>
      </c>
      <c r="BO110" s="192">
        <f t="shared" si="31"/>
        <v>0</v>
      </c>
      <c r="BP110" s="189">
        <f t="shared" si="34"/>
        <v>0</v>
      </c>
      <c r="BQ110" s="189">
        <f t="shared" si="35"/>
        <v>0</v>
      </c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153">
        <f t="shared" si="39"/>
        <v>102</v>
      </c>
      <c r="B111" s="154">
        <f t="shared" si="39"/>
        <v>2123</v>
      </c>
      <c r="C111" s="29">
        <v>4.79</v>
      </c>
      <c r="D111" s="152">
        <f t="shared" si="36"/>
        <v>8.4600000000000005E-3</v>
      </c>
      <c r="E111" s="188">
        <v>0</v>
      </c>
      <c r="F111" s="191">
        <f t="shared" si="38"/>
        <v>0</v>
      </c>
      <c r="G111" s="188">
        <v>0</v>
      </c>
      <c r="H111" s="188">
        <v>0</v>
      </c>
      <c r="I111" s="188">
        <v>0</v>
      </c>
      <c r="J111" s="188">
        <v>0</v>
      </c>
      <c r="K111" s="188">
        <v>0</v>
      </c>
      <c r="L111" s="188">
        <v>0</v>
      </c>
      <c r="M111" s="191">
        <f t="shared" si="21"/>
        <v>0</v>
      </c>
      <c r="N111" s="188">
        <v>0</v>
      </c>
      <c r="O111" s="188">
        <v>0</v>
      </c>
      <c r="P111" s="188">
        <v>0</v>
      </c>
      <c r="Q111" s="188">
        <v>0</v>
      </c>
      <c r="R111" s="188">
        <v>0</v>
      </c>
      <c r="S111" s="188">
        <v>0</v>
      </c>
      <c r="T111" s="188">
        <v>0</v>
      </c>
      <c r="U111" s="191">
        <f t="shared" si="22"/>
        <v>0</v>
      </c>
      <c r="V111" s="188">
        <v>0</v>
      </c>
      <c r="W111" s="188">
        <v>0</v>
      </c>
      <c r="X111" s="188">
        <v>0</v>
      </c>
      <c r="Y111" s="188">
        <v>0</v>
      </c>
      <c r="Z111" s="188">
        <v>0</v>
      </c>
      <c r="AA111" s="188">
        <v>0</v>
      </c>
      <c r="AB111" s="188">
        <v>0</v>
      </c>
      <c r="AC111" s="191">
        <f t="shared" si="23"/>
        <v>0</v>
      </c>
      <c r="AD111" s="188">
        <v>0</v>
      </c>
      <c r="AE111" s="188">
        <v>0</v>
      </c>
      <c r="AF111" s="188">
        <v>0</v>
      </c>
      <c r="AG111" s="188">
        <v>0</v>
      </c>
      <c r="AH111" s="191">
        <f t="shared" si="24"/>
        <v>0</v>
      </c>
      <c r="AI111" s="188">
        <v>0</v>
      </c>
      <c r="AJ111" s="188">
        <v>0</v>
      </c>
      <c r="AK111" s="188">
        <v>0</v>
      </c>
      <c r="AL111" s="188">
        <v>0</v>
      </c>
      <c r="AM111" s="188">
        <v>0</v>
      </c>
      <c r="AN111" s="188">
        <v>0</v>
      </c>
      <c r="AO111" s="188">
        <v>0</v>
      </c>
      <c r="AP111" s="188">
        <v>0</v>
      </c>
      <c r="AQ111" s="188">
        <v>0</v>
      </c>
      <c r="AR111" s="191">
        <f t="shared" si="25"/>
        <v>0</v>
      </c>
      <c r="AS111" s="191">
        <f t="shared" si="26"/>
        <v>0</v>
      </c>
      <c r="AT111" s="188">
        <v>0</v>
      </c>
      <c r="AU111" s="188">
        <v>0</v>
      </c>
      <c r="AV111" s="188">
        <v>0</v>
      </c>
      <c r="AW111" s="188">
        <v>0</v>
      </c>
      <c r="AX111" s="188">
        <v>0</v>
      </c>
      <c r="AY111" s="188">
        <v>0</v>
      </c>
      <c r="AZ111" s="191">
        <f t="shared" si="27"/>
        <v>0</v>
      </c>
      <c r="BA111" s="188">
        <v>0</v>
      </c>
      <c r="BB111" s="188">
        <v>0</v>
      </c>
      <c r="BC111" s="188">
        <v>0</v>
      </c>
      <c r="BD111" s="188">
        <v>0</v>
      </c>
      <c r="BE111" s="188">
        <v>0</v>
      </c>
      <c r="BF111" s="188">
        <v>0</v>
      </c>
      <c r="BG111" s="188">
        <v>0</v>
      </c>
      <c r="BH111" s="188">
        <v>0</v>
      </c>
      <c r="BI111" s="188">
        <v>0</v>
      </c>
      <c r="BJ111" s="191">
        <f t="shared" si="28"/>
        <v>0</v>
      </c>
      <c r="BK111" s="191">
        <f t="shared" si="29"/>
        <v>0</v>
      </c>
      <c r="BL111" s="191">
        <f>$BO$9+SUMPRODUCT($D$10:D111,$BK$10:BK111)</f>
        <v>-2363633475.7624879</v>
      </c>
      <c r="BM111" s="190">
        <f t="shared" si="30"/>
        <v>4.79</v>
      </c>
      <c r="BN111" s="191">
        <f t="shared" si="33"/>
        <v>0</v>
      </c>
      <c r="BO111" s="192">
        <f t="shared" si="31"/>
        <v>0</v>
      </c>
      <c r="BP111" s="189">
        <f t="shared" si="34"/>
        <v>0</v>
      </c>
      <c r="BQ111" s="189">
        <f t="shared" si="35"/>
        <v>0</v>
      </c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153">
        <f t="shared" si="39"/>
        <v>103</v>
      </c>
      <c r="B112" s="154">
        <f t="shared" si="39"/>
        <v>2124</v>
      </c>
      <c r="C112" s="29">
        <v>4.79</v>
      </c>
      <c r="D112" s="152">
        <f t="shared" si="36"/>
        <v>8.0700000000000008E-3</v>
      </c>
      <c r="E112" s="188">
        <v>0</v>
      </c>
      <c r="F112" s="191">
        <f t="shared" si="38"/>
        <v>0</v>
      </c>
      <c r="G112" s="188">
        <v>0</v>
      </c>
      <c r="H112" s="188">
        <v>0</v>
      </c>
      <c r="I112" s="188">
        <v>0</v>
      </c>
      <c r="J112" s="188">
        <v>0</v>
      </c>
      <c r="K112" s="188">
        <v>0</v>
      </c>
      <c r="L112" s="188">
        <v>0</v>
      </c>
      <c r="M112" s="191">
        <f t="shared" si="21"/>
        <v>0</v>
      </c>
      <c r="N112" s="188">
        <v>0</v>
      </c>
      <c r="O112" s="188">
        <v>0</v>
      </c>
      <c r="P112" s="188">
        <v>0</v>
      </c>
      <c r="Q112" s="188">
        <v>0</v>
      </c>
      <c r="R112" s="188">
        <v>0</v>
      </c>
      <c r="S112" s="188">
        <v>0</v>
      </c>
      <c r="T112" s="188">
        <v>0</v>
      </c>
      <c r="U112" s="191">
        <f t="shared" si="22"/>
        <v>0</v>
      </c>
      <c r="V112" s="188">
        <v>0</v>
      </c>
      <c r="W112" s="188">
        <v>0</v>
      </c>
      <c r="X112" s="188">
        <v>0</v>
      </c>
      <c r="Y112" s="188">
        <v>0</v>
      </c>
      <c r="Z112" s="188">
        <v>0</v>
      </c>
      <c r="AA112" s="188">
        <v>0</v>
      </c>
      <c r="AB112" s="188">
        <v>0</v>
      </c>
      <c r="AC112" s="191">
        <f t="shared" si="23"/>
        <v>0</v>
      </c>
      <c r="AD112" s="188">
        <v>0</v>
      </c>
      <c r="AE112" s="188">
        <v>0</v>
      </c>
      <c r="AF112" s="188">
        <v>0</v>
      </c>
      <c r="AG112" s="188">
        <v>0</v>
      </c>
      <c r="AH112" s="191">
        <f t="shared" si="24"/>
        <v>0</v>
      </c>
      <c r="AI112" s="188">
        <v>0</v>
      </c>
      <c r="AJ112" s="188">
        <v>0</v>
      </c>
      <c r="AK112" s="188">
        <v>0</v>
      </c>
      <c r="AL112" s="188">
        <v>0</v>
      </c>
      <c r="AM112" s="188">
        <v>0</v>
      </c>
      <c r="AN112" s="188">
        <v>0</v>
      </c>
      <c r="AO112" s="188">
        <v>0</v>
      </c>
      <c r="AP112" s="188">
        <v>0</v>
      </c>
      <c r="AQ112" s="188">
        <v>0</v>
      </c>
      <c r="AR112" s="191">
        <f t="shared" si="25"/>
        <v>0</v>
      </c>
      <c r="AS112" s="191">
        <f t="shared" si="26"/>
        <v>0</v>
      </c>
      <c r="AT112" s="188">
        <v>0</v>
      </c>
      <c r="AU112" s="188">
        <v>0</v>
      </c>
      <c r="AV112" s="188">
        <v>0</v>
      </c>
      <c r="AW112" s="188">
        <v>0</v>
      </c>
      <c r="AX112" s="188">
        <v>0</v>
      </c>
      <c r="AY112" s="188">
        <v>0</v>
      </c>
      <c r="AZ112" s="191">
        <f t="shared" si="27"/>
        <v>0</v>
      </c>
      <c r="BA112" s="188">
        <v>0</v>
      </c>
      <c r="BB112" s="188">
        <v>0</v>
      </c>
      <c r="BC112" s="188">
        <v>0</v>
      </c>
      <c r="BD112" s="188">
        <v>0</v>
      </c>
      <c r="BE112" s="188">
        <v>0</v>
      </c>
      <c r="BF112" s="188">
        <v>0</v>
      </c>
      <c r="BG112" s="188">
        <v>0</v>
      </c>
      <c r="BH112" s="188">
        <v>0</v>
      </c>
      <c r="BI112" s="188">
        <v>0</v>
      </c>
      <c r="BJ112" s="191">
        <f t="shared" si="28"/>
        <v>0</v>
      </c>
      <c r="BK112" s="191">
        <f t="shared" si="29"/>
        <v>0</v>
      </c>
      <c r="BL112" s="191">
        <f>$BO$9+SUMPRODUCT($D$10:D112,$BK$10:BK112)</f>
        <v>-2363633475.7624879</v>
      </c>
      <c r="BM112" s="190">
        <f t="shared" si="30"/>
        <v>4.79</v>
      </c>
      <c r="BN112" s="191">
        <f t="shared" si="33"/>
        <v>0</v>
      </c>
      <c r="BO112" s="192">
        <f t="shared" si="31"/>
        <v>0</v>
      </c>
      <c r="BP112" s="189">
        <f t="shared" si="34"/>
        <v>0</v>
      </c>
      <c r="BQ112" s="189">
        <f t="shared" si="35"/>
        <v>0</v>
      </c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153">
        <f t="shared" si="39"/>
        <v>104</v>
      </c>
      <c r="B113" s="154">
        <f t="shared" si="39"/>
        <v>2125</v>
      </c>
      <c r="C113" s="29">
        <v>4.79</v>
      </c>
      <c r="D113" s="152">
        <f t="shared" si="36"/>
        <v>7.7000000000000002E-3</v>
      </c>
      <c r="E113" s="188">
        <v>0</v>
      </c>
      <c r="F113" s="191">
        <f t="shared" si="38"/>
        <v>0</v>
      </c>
      <c r="G113" s="188">
        <v>0</v>
      </c>
      <c r="H113" s="188">
        <v>0</v>
      </c>
      <c r="I113" s="188">
        <v>0</v>
      </c>
      <c r="J113" s="188">
        <v>0</v>
      </c>
      <c r="K113" s="188">
        <v>0</v>
      </c>
      <c r="L113" s="188">
        <v>0</v>
      </c>
      <c r="M113" s="191">
        <f t="shared" si="21"/>
        <v>0</v>
      </c>
      <c r="N113" s="188">
        <v>0</v>
      </c>
      <c r="O113" s="188">
        <v>0</v>
      </c>
      <c r="P113" s="188">
        <v>0</v>
      </c>
      <c r="Q113" s="188">
        <v>0</v>
      </c>
      <c r="R113" s="188">
        <v>0</v>
      </c>
      <c r="S113" s="188">
        <v>0</v>
      </c>
      <c r="T113" s="188">
        <v>0</v>
      </c>
      <c r="U113" s="191">
        <f t="shared" si="22"/>
        <v>0</v>
      </c>
      <c r="V113" s="188">
        <v>0</v>
      </c>
      <c r="W113" s="188">
        <v>0</v>
      </c>
      <c r="X113" s="188">
        <v>0</v>
      </c>
      <c r="Y113" s="188">
        <v>0</v>
      </c>
      <c r="Z113" s="188">
        <v>0</v>
      </c>
      <c r="AA113" s="188">
        <v>0</v>
      </c>
      <c r="AB113" s="188">
        <v>0</v>
      </c>
      <c r="AC113" s="191">
        <f t="shared" si="23"/>
        <v>0</v>
      </c>
      <c r="AD113" s="188">
        <v>0</v>
      </c>
      <c r="AE113" s="188">
        <v>0</v>
      </c>
      <c r="AF113" s="188">
        <v>0</v>
      </c>
      <c r="AG113" s="188">
        <v>0</v>
      </c>
      <c r="AH113" s="191">
        <f t="shared" si="24"/>
        <v>0</v>
      </c>
      <c r="AI113" s="188">
        <v>0</v>
      </c>
      <c r="AJ113" s="188">
        <v>0</v>
      </c>
      <c r="AK113" s="188">
        <v>0</v>
      </c>
      <c r="AL113" s="188">
        <v>0</v>
      </c>
      <c r="AM113" s="188">
        <v>0</v>
      </c>
      <c r="AN113" s="188">
        <v>0</v>
      </c>
      <c r="AO113" s="188">
        <v>0</v>
      </c>
      <c r="AP113" s="188">
        <v>0</v>
      </c>
      <c r="AQ113" s="188">
        <v>0</v>
      </c>
      <c r="AR113" s="191">
        <f t="shared" si="25"/>
        <v>0</v>
      </c>
      <c r="AS113" s="191">
        <f t="shared" si="26"/>
        <v>0</v>
      </c>
      <c r="AT113" s="188">
        <v>0</v>
      </c>
      <c r="AU113" s="188">
        <v>0</v>
      </c>
      <c r="AV113" s="188">
        <v>0</v>
      </c>
      <c r="AW113" s="188">
        <v>0</v>
      </c>
      <c r="AX113" s="188">
        <v>0</v>
      </c>
      <c r="AY113" s="188">
        <v>0</v>
      </c>
      <c r="AZ113" s="191">
        <f t="shared" si="27"/>
        <v>0</v>
      </c>
      <c r="BA113" s="188">
        <v>0</v>
      </c>
      <c r="BB113" s="188">
        <v>0</v>
      </c>
      <c r="BC113" s="188">
        <v>0</v>
      </c>
      <c r="BD113" s="188">
        <v>0</v>
      </c>
      <c r="BE113" s="188">
        <v>0</v>
      </c>
      <c r="BF113" s="188">
        <v>0</v>
      </c>
      <c r="BG113" s="188">
        <v>0</v>
      </c>
      <c r="BH113" s="188">
        <v>0</v>
      </c>
      <c r="BI113" s="188">
        <v>0</v>
      </c>
      <c r="BJ113" s="191">
        <f t="shared" si="28"/>
        <v>0</v>
      </c>
      <c r="BK113" s="191">
        <f t="shared" si="29"/>
        <v>0</v>
      </c>
      <c r="BL113" s="191">
        <f>$BO$9+SUMPRODUCT($D$10:D113,$BK$10:BK113)</f>
        <v>-2363633475.7624879</v>
      </c>
      <c r="BM113" s="190">
        <f t="shared" si="30"/>
        <v>4.79</v>
      </c>
      <c r="BN113" s="191">
        <f t="shared" si="33"/>
        <v>0</v>
      </c>
      <c r="BO113" s="192">
        <f t="shared" si="31"/>
        <v>0</v>
      </c>
      <c r="BP113" s="189">
        <f t="shared" si="34"/>
        <v>0</v>
      </c>
      <c r="BQ113" s="189">
        <f t="shared" si="35"/>
        <v>0</v>
      </c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153">
        <f t="shared" si="39"/>
        <v>105</v>
      </c>
      <c r="B114" s="154">
        <f t="shared" si="39"/>
        <v>2126</v>
      </c>
      <c r="C114" s="29">
        <v>4.79</v>
      </c>
      <c r="D114" s="152">
        <f t="shared" si="36"/>
        <v>7.3499999999999998E-3</v>
      </c>
      <c r="E114" s="188">
        <v>0</v>
      </c>
      <c r="F114" s="191">
        <f t="shared" si="38"/>
        <v>0</v>
      </c>
      <c r="G114" s="188">
        <v>0</v>
      </c>
      <c r="H114" s="188">
        <v>0</v>
      </c>
      <c r="I114" s="188">
        <v>0</v>
      </c>
      <c r="J114" s="188">
        <v>0</v>
      </c>
      <c r="K114" s="188">
        <v>0</v>
      </c>
      <c r="L114" s="188">
        <v>0</v>
      </c>
      <c r="M114" s="191">
        <f t="shared" si="21"/>
        <v>0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  <c r="S114" s="188">
        <v>0</v>
      </c>
      <c r="T114" s="188">
        <v>0</v>
      </c>
      <c r="U114" s="191">
        <f t="shared" si="22"/>
        <v>0</v>
      </c>
      <c r="V114" s="188">
        <v>0</v>
      </c>
      <c r="W114" s="188">
        <v>0</v>
      </c>
      <c r="X114" s="188">
        <v>0</v>
      </c>
      <c r="Y114" s="188">
        <v>0</v>
      </c>
      <c r="Z114" s="188">
        <v>0</v>
      </c>
      <c r="AA114" s="188">
        <v>0</v>
      </c>
      <c r="AB114" s="188">
        <v>0</v>
      </c>
      <c r="AC114" s="191">
        <f t="shared" si="23"/>
        <v>0</v>
      </c>
      <c r="AD114" s="188">
        <v>0</v>
      </c>
      <c r="AE114" s="188">
        <v>0</v>
      </c>
      <c r="AF114" s="188">
        <v>0</v>
      </c>
      <c r="AG114" s="188">
        <v>0</v>
      </c>
      <c r="AH114" s="191">
        <f t="shared" si="24"/>
        <v>0</v>
      </c>
      <c r="AI114" s="188">
        <v>0</v>
      </c>
      <c r="AJ114" s="188">
        <v>0</v>
      </c>
      <c r="AK114" s="188">
        <v>0</v>
      </c>
      <c r="AL114" s="188">
        <v>0</v>
      </c>
      <c r="AM114" s="188">
        <v>0</v>
      </c>
      <c r="AN114" s="188">
        <v>0</v>
      </c>
      <c r="AO114" s="188">
        <v>0</v>
      </c>
      <c r="AP114" s="188">
        <v>0</v>
      </c>
      <c r="AQ114" s="188">
        <v>0</v>
      </c>
      <c r="AR114" s="191">
        <f t="shared" si="25"/>
        <v>0</v>
      </c>
      <c r="AS114" s="191">
        <f t="shared" si="26"/>
        <v>0</v>
      </c>
      <c r="AT114" s="188">
        <v>0</v>
      </c>
      <c r="AU114" s="188">
        <v>0</v>
      </c>
      <c r="AV114" s="188">
        <v>0</v>
      </c>
      <c r="AW114" s="188">
        <v>0</v>
      </c>
      <c r="AX114" s="188">
        <v>0</v>
      </c>
      <c r="AY114" s="188">
        <v>0</v>
      </c>
      <c r="AZ114" s="191">
        <f t="shared" si="27"/>
        <v>0</v>
      </c>
      <c r="BA114" s="188">
        <v>0</v>
      </c>
      <c r="BB114" s="188">
        <v>0</v>
      </c>
      <c r="BC114" s="188">
        <v>0</v>
      </c>
      <c r="BD114" s="188">
        <v>0</v>
      </c>
      <c r="BE114" s="188">
        <v>0</v>
      </c>
      <c r="BF114" s="188">
        <v>0</v>
      </c>
      <c r="BG114" s="188">
        <v>0</v>
      </c>
      <c r="BH114" s="188">
        <v>0</v>
      </c>
      <c r="BI114" s="188">
        <v>0</v>
      </c>
      <c r="BJ114" s="191">
        <f t="shared" si="28"/>
        <v>0</v>
      </c>
      <c r="BK114" s="191">
        <f t="shared" si="29"/>
        <v>0</v>
      </c>
      <c r="BL114" s="191">
        <f>$BO$9+SUMPRODUCT($D$10:D114,$BK$10:BK114)</f>
        <v>-2363633475.7624879</v>
      </c>
      <c r="BM114" s="190">
        <f t="shared" si="30"/>
        <v>4.79</v>
      </c>
      <c r="BN114" s="191">
        <f t="shared" si="33"/>
        <v>0</v>
      </c>
      <c r="BO114" s="192">
        <f t="shared" si="31"/>
        <v>0</v>
      </c>
      <c r="BP114" s="189">
        <f t="shared" si="34"/>
        <v>0</v>
      </c>
      <c r="BQ114" s="189">
        <f t="shared" si="35"/>
        <v>0</v>
      </c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153">
        <f t="shared" si="39"/>
        <v>106</v>
      </c>
      <c r="B115" s="154">
        <f t="shared" si="39"/>
        <v>2127</v>
      </c>
      <c r="C115" s="29">
        <v>4.79</v>
      </c>
      <c r="D115" s="152">
        <f t="shared" si="36"/>
        <v>7.0099999999999997E-3</v>
      </c>
      <c r="E115" s="188">
        <v>0</v>
      </c>
      <c r="F115" s="191">
        <f t="shared" si="38"/>
        <v>0</v>
      </c>
      <c r="G115" s="188">
        <v>0</v>
      </c>
      <c r="H115" s="188">
        <v>0</v>
      </c>
      <c r="I115" s="188">
        <v>0</v>
      </c>
      <c r="J115" s="188">
        <v>0</v>
      </c>
      <c r="K115" s="188">
        <v>0</v>
      </c>
      <c r="L115" s="188">
        <v>0</v>
      </c>
      <c r="M115" s="191">
        <f t="shared" si="21"/>
        <v>0</v>
      </c>
      <c r="N115" s="188">
        <v>0</v>
      </c>
      <c r="O115" s="188">
        <v>0</v>
      </c>
      <c r="P115" s="188">
        <v>0</v>
      </c>
      <c r="Q115" s="188">
        <v>0</v>
      </c>
      <c r="R115" s="188">
        <v>0</v>
      </c>
      <c r="S115" s="188">
        <v>0</v>
      </c>
      <c r="T115" s="188">
        <v>0</v>
      </c>
      <c r="U115" s="191">
        <f t="shared" si="22"/>
        <v>0</v>
      </c>
      <c r="V115" s="188">
        <v>0</v>
      </c>
      <c r="W115" s="188">
        <v>0</v>
      </c>
      <c r="X115" s="188">
        <v>0</v>
      </c>
      <c r="Y115" s="188">
        <v>0</v>
      </c>
      <c r="Z115" s="188">
        <v>0</v>
      </c>
      <c r="AA115" s="188">
        <v>0</v>
      </c>
      <c r="AB115" s="188">
        <v>0</v>
      </c>
      <c r="AC115" s="191">
        <f t="shared" si="23"/>
        <v>0</v>
      </c>
      <c r="AD115" s="188">
        <v>0</v>
      </c>
      <c r="AE115" s="188">
        <v>0</v>
      </c>
      <c r="AF115" s="188">
        <v>0</v>
      </c>
      <c r="AG115" s="188">
        <v>0</v>
      </c>
      <c r="AH115" s="191">
        <f t="shared" si="24"/>
        <v>0</v>
      </c>
      <c r="AI115" s="188">
        <v>0</v>
      </c>
      <c r="AJ115" s="188">
        <v>0</v>
      </c>
      <c r="AK115" s="188">
        <v>0</v>
      </c>
      <c r="AL115" s="188">
        <v>0</v>
      </c>
      <c r="AM115" s="188">
        <v>0</v>
      </c>
      <c r="AN115" s="188">
        <v>0</v>
      </c>
      <c r="AO115" s="188">
        <v>0</v>
      </c>
      <c r="AP115" s="188">
        <v>0</v>
      </c>
      <c r="AQ115" s="188">
        <v>0</v>
      </c>
      <c r="AR115" s="191">
        <f t="shared" si="25"/>
        <v>0</v>
      </c>
      <c r="AS115" s="191">
        <f t="shared" si="26"/>
        <v>0</v>
      </c>
      <c r="AT115" s="188">
        <v>0</v>
      </c>
      <c r="AU115" s="188">
        <v>0</v>
      </c>
      <c r="AV115" s="188">
        <v>0</v>
      </c>
      <c r="AW115" s="188">
        <v>0</v>
      </c>
      <c r="AX115" s="188">
        <v>0</v>
      </c>
      <c r="AY115" s="188">
        <v>0</v>
      </c>
      <c r="AZ115" s="191">
        <f t="shared" si="27"/>
        <v>0</v>
      </c>
      <c r="BA115" s="188">
        <v>0</v>
      </c>
      <c r="BB115" s="188">
        <v>0</v>
      </c>
      <c r="BC115" s="188">
        <v>0</v>
      </c>
      <c r="BD115" s="188">
        <v>0</v>
      </c>
      <c r="BE115" s="188">
        <v>0</v>
      </c>
      <c r="BF115" s="188">
        <v>0</v>
      </c>
      <c r="BG115" s="188">
        <v>0</v>
      </c>
      <c r="BH115" s="188">
        <v>0</v>
      </c>
      <c r="BI115" s="188">
        <v>0</v>
      </c>
      <c r="BJ115" s="191">
        <f t="shared" si="28"/>
        <v>0</v>
      </c>
      <c r="BK115" s="191">
        <f t="shared" si="29"/>
        <v>0</v>
      </c>
      <c r="BL115" s="191">
        <f>$BO$9+SUMPRODUCT($D$10:D115,$BK$10:BK115)</f>
        <v>-2363633475.7624879</v>
      </c>
      <c r="BM115" s="190">
        <f t="shared" si="30"/>
        <v>4.79</v>
      </c>
      <c r="BN115" s="191">
        <f t="shared" si="33"/>
        <v>0</v>
      </c>
      <c r="BO115" s="192">
        <f t="shared" si="31"/>
        <v>0</v>
      </c>
      <c r="BP115" s="189">
        <f t="shared" si="34"/>
        <v>0</v>
      </c>
      <c r="BQ115" s="189">
        <f t="shared" si="35"/>
        <v>0</v>
      </c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153">
        <f t="shared" si="39"/>
        <v>107</v>
      </c>
      <c r="B116" s="154">
        <f t="shared" si="39"/>
        <v>2128</v>
      </c>
      <c r="C116" s="29">
        <v>4.79</v>
      </c>
      <c r="D116" s="152">
        <f t="shared" si="36"/>
        <v>6.6899999999999998E-3</v>
      </c>
      <c r="E116" s="188">
        <v>0</v>
      </c>
      <c r="F116" s="191">
        <f t="shared" si="38"/>
        <v>0</v>
      </c>
      <c r="G116" s="188">
        <v>0</v>
      </c>
      <c r="H116" s="188">
        <v>0</v>
      </c>
      <c r="I116" s="188">
        <v>0</v>
      </c>
      <c r="J116" s="188">
        <v>0</v>
      </c>
      <c r="K116" s="188">
        <v>0</v>
      </c>
      <c r="L116" s="188">
        <v>0</v>
      </c>
      <c r="M116" s="191">
        <f t="shared" si="21"/>
        <v>0</v>
      </c>
      <c r="N116" s="188">
        <v>0</v>
      </c>
      <c r="O116" s="188">
        <v>0</v>
      </c>
      <c r="P116" s="188">
        <v>0</v>
      </c>
      <c r="Q116" s="188">
        <v>0</v>
      </c>
      <c r="R116" s="188">
        <v>0</v>
      </c>
      <c r="S116" s="188">
        <v>0</v>
      </c>
      <c r="T116" s="188">
        <v>0</v>
      </c>
      <c r="U116" s="191">
        <f t="shared" si="22"/>
        <v>0</v>
      </c>
      <c r="V116" s="188">
        <v>0</v>
      </c>
      <c r="W116" s="188">
        <v>0</v>
      </c>
      <c r="X116" s="188">
        <v>0</v>
      </c>
      <c r="Y116" s="188">
        <v>0</v>
      </c>
      <c r="Z116" s="188">
        <v>0</v>
      </c>
      <c r="AA116" s="188">
        <v>0</v>
      </c>
      <c r="AB116" s="188">
        <v>0</v>
      </c>
      <c r="AC116" s="191">
        <f t="shared" si="23"/>
        <v>0</v>
      </c>
      <c r="AD116" s="188">
        <v>0</v>
      </c>
      <c r="AE116" s="188">
        <v>0</v>
      </c>
      <c r="AF116" s="188">
        <v>0</v>
      </c>
      <c r="AG116" s="188">
        <v>0</v>
      </c>
      <c r="AH116" s="191">
        <f t="shared" si="24"/>
        <v>0</v>
      </c>
      <c r="AI116" s="188">
        <v>0</v>
      </c>
      <c r="AJ116" s="188">
        <v>0</v>
      </c>
      <c r="AK116" s="188">
        <v>0</v>
      </c>
      <c r="AL116" s="188">
        <v>0</v>
      </c>
      <c r="AM116" s="188">
        <v>0</v>
      </c>
      <c r="AN116" s="188">
        <v>0</v>
      </c>
      <c r="AO116" s="188">
        <v>0</v>
      </c>
      <c r="AP116" s="188">
        <v>0</v>
      </c>
      <c r="AQ116" s="188">
        <v>0</v>
      </c>
      <c r="AR116" s="191">
        <f t="shared" si="25"/>
        <v>0</v>
      </c>
      <c r="AS116" s="191">
        <f t="shared" si="26"/>
        <v>0</v>
      </c>
      <c r="AT116" s="188">
        <v>0</v>
      </c>
      <c r="AU116" s="188">
        <v>0</v>
      </c>
      <c r="AV116" s="188">
        <v>0</v>
      </c>
      <c r="AW116" s="188">
        <v>0</v>
      </c>
      <c r="AX116" s="188">
        <v>0</v>
      </c>
      <c r="AY116" s="188">
        <v>0</v>
      </c>
      <c r="AZ116" s="191">
        <f t="shared" si="27"/>
        <v>0</v>
      </c>
      <c r="BA116" s="188">
        <v>0</v>
      </c>
      <c r="BB116" s="188">
        <v>0</v>
      </c>
      <c r="BC116" s="188">
        <v>0</v>
      </c>
      <c r="BD116" s="188">
        <v>0</v>
      </c>
      <c r="BE116" s="188">
        <v>0</v>
      </c>
      <c r="BF116" s="188">
        <v>0</v>
      </c>
      <c r="BG116" s="188">
        <v>0</v>
      </c>
      <c r="BH116" s="188">
        <v>0</v>
      </c>
      <c r="BI116" s="188">
        <v>0</v>
      </c>
      <c r="BJ116" s="191">
        <f t="shared" si="28"/>
        <v>0</v>
      </c>
      <c r="BK116" s="191">
        <f t="shared" si="29"/>
        <v>0</v>
      </c>
      <c r="BL116" s="191">
        <f>$BO$9+SUMPRODUCT($D$10:D116,$BK$10:BK116)</f>
        <v>-2363633475.7624879</v>
      </c>
      <c r="BM116" s="190">
        <f t="shared" si="30"/>
        <v>4.79</v>
      </c>
      <c r="BN116" s="191">
        <f t="shared" si="33"/>
        <v>0</v>
      </c>
      <c r="BO116" s="192">
        <f t="shared" si="31"/>
        <v>0</v>
      </c>
      <c r="BP116" s="189">
        <f t="shared" si="34"/>
        <v>0</v>
      </c>
      <c r="BQ116" s="189">
        <f t="shared" si="35"/>
        <v>0</v>
      </c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153">
        <f t="shared" si="39"/>
        <v>108</v>
      </c>
      <c r="B117" s="154">
        <f t="shared" si="39"/>
        <v>2129</v>
      </c>
      <c r="C117" s="29">
        <v>4.79</v>
      </c>
      <c r="D117" s="152">
        <f t="shared" si="36"/>
        <v>6.3800000000000003E-3</v>
      </c>
      <c r="E117" s="188">
        <v>0</v>
      </c>
      <c r="F117" s="191">
        <f t="shared" si="38"/>
        <v>0</v>
      </c>
      <c r="G117" s="188">
        <v>0</v>
      </c>
      <c r="H117" s="188">
        <v>0</v>
      </c>
      <c r="I117" s="188">
        <v>0</v>
      </c>
      <c r="J117" s="188">
        <v>0</v>
      </c>
      <c r="K117" s="188">
        <v>0</v>
      </c>
      <c r="L117" s="188">
        <v>0</v>
      </c>
      <c r="M117" s="191">
        <f t="shared" si="21"/>
        <v>0</v>
      </c>
      <c r="N117" s="188">
        <v>0</v>
      </c>
      <c r="O117" s="188">
        <v>0</v>
      </c>
      <c r="P117" s="188">
        <v>0</v>
      </c>
      <c r="Q117" s="188">
        <v>0</v>
      </c>
      <c r="R117" s="188">
        <v>0</v>
      </c>
      <c r="S117" s="188">
        <v>0</v>
      </c>
      <c r="T117" s="188">
        <v>0</v>
      </c>
      <c r="U117" s="191">
        <f t="shared" si="22"/>
        <v>0</v>
      </c>
      <c r="V117" s="188">
        <v>0</v>
      </c>
      <c r="W117" s="188">
        <v>0</v>
      </c>
      <c r="X117" s="188">
        <v>0</v>
      </c>
      <c r="Y117" s="188">
        <v>0</v>
      </c>
      <c r="Z117" s="188">
        <v>0</v>
      </c>
      <c r="AA117" s="188">
        <v>0</v>
      </c>
      <c r="AB117" s="188">
        <v>0</v>
      </c>
      <c r="AC117" s="191">
        <f t="shared" si="23"/>
        <v>0</v>
      </c>
      <c r="AD117" s="188">
        <v>0</v>
      </c>
      <c r="AE117" s="188">
        <v>0</v>
      </c>
      <c r="AF117" s="188">
        <v>0</v>
      </c>
      <c r="AG117" s="188">
        <v>0</v>
      </c>
      <c r="AH117" s="191">
        <f t="shared" si="24"/>
        <v>0</v>
      </c>
      <c r="AI117" s="188">
        <v>0</v>
      </c>
      <c r="AJ117" s="188">
        <v>0</v>
      </c>
      <c r="AK117" s="188">
        <v>0</v>
      </c>
      <c r="AL117" s="188">
        <v>0</v>
      </c>
      <c r="AM117" s="188">
        <v>0</v>
      </c>
      <c r="AN117" s="188">
        <v>0</v>
      </c>
      <c r="AO117" s="188">
        <v>0</v>
      </c>
      <c r="AP117" s="188">
        <v>0</v>
      </c>
      <c r="AQ117" s="188">
        <v>0</v>
      </c>
      <c r="AR117" s="191">
        <f t="shared" si="25"/>
        <v>0</v>
      </c>
      <c r="AS117" s="191">
        <f t="shared" si="26"/>
        <v>0</v>
      </c>
      <c r="AT117" s="188">
        <v>0</v>
      </c>
      <c r="AU117" s="188">
        <v>0</v>
      </c>
      <c r="AV117" s="188">
        <v>0</v>
      </c>
      <c r="AW117" s="188">
        <v>0</v>
      </c>
      <c r="AX117" s="188">
        <v>0</v>
      </c>
      <c r="AY117" s="188">
        <v>0</v>
      </c>
      <c r="AZ117" s="191">
        <f t="shared" si="27"/>
        <v>0</v>
      </c>
      <c r="BA117" s="188">
        <v>0</v>
      </c>
      <c r="BB117" s="188">
        <v>0</v>
      </c>
      <c r="BC117" s="188">
        <v>0</v>
      </c>
      <c r="BD117" s="188">
        <v>0</v>
      </c>
      <c r="BE117" s="188">
        <v>0</v>
      </c>
      <c r="BF117" s="188">
        <v>0</v>
      </c>
      <c r="BG117" s="188">
        <v>0</v>
      </c>
      <c r="BH117" s="188">
        <v>0</v>
      </c>
      <c r="BI117" s="188">
        <v>0</v>
      </c>
      <c r="BJ117" s="191">
        <f t="shared" si="28"/>
        <v>0</v>
      </c>
      <c r="BK117" s="191">
        <f t="shared" si="29"/>
        <v>0</v>
      </c>
      <c r="BL117" s="191">
        <f>$BO$9+SUMPRODUCT($D$10:D117,$BK$10:BK117)</f>
        <v>-2363633475.7624879</v>
      </c>
      <c r="BM117" s="190">
        <f t="shared" si="30"/>
        <v>4.79</v>
      </c>
      <c r="BN117" s="191">
        <f t="shared" si="33"/>
        <v>0</v>
      </c>
      <c r="BO117" s="192">
        <f t="shared" si="31"/>
        <v>0</v>
      </c>
      <c r="BP117" s="189">
        <f t="shared" si="34"/>
        <v>0</v>
      </c>
      <c r="BQ117" s="189">
        <f t="shared" si="35"/>
        <v>0</v>
      </c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153">
        <f t="shared" si="39"/>
        <v>109</v>
      </c>
      <c r="B118" s="154">
        <f t="shared" si="39"/>
        <v>2130</v>
      </c>
      <c r="C118" s="29">
        <v>4.79</v>
      </c>
      <c r="D118" s="152">
        <f t="shared" si="36"/>
        <v>6.0899999999999999E-3</v>
      </c>
      <c r="E118" s="188">
        <v>0</v>
      </c>
      <c r="F118" s="191">
        <f t="shared" si="38"/>
        <v>0</v>
      </c>
      <c r="G118" s="188">
        <v>0</v>
      </c>
      <c r="H118" s="188">
        <v>0</v>
      </c>
      <c r="I118" s="188">
        <v>0</v>
      </c>
      <c r="J118" s="188">
        <v>0</v>
      </c>
      <c r="K118" s="188">
        <v>0</v>
      </c>
      <c r="L118" s="188">
        <v>0</v>
      </c>
      <c r="M118" s="191">
        <f t="shared" si="21"/>
        <v>0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91">
        <f t="shared" si="22"/>
        <v>0</v>
      </c>
      <c r="V118" s="188">
        <v>0</v>
      </c>
      <c r="W118" s="188">
        <v>0</v>
      </c>
      <c r="X118" s="188">
        <v>0</v>
      </c>
      <c r="Y118" s="188">
        <v>0</v>
      </c>
      <c r="Z118" s="188">
        <v>0</v>
      </c>
      <c r="AA118" s="188">
        <v>0</v>
      </c>
      <c r="AB118" s="188">
        <v>0</v>
      </c>
      <c r="AC118" s="191">
        <f t="shared" si="23"/>
        <v>0</v>
      </c>
      <c r="AD118" s="188">
        <v>0</v>
      </c>
      <c r="AE118" s="188">
        <v>0</v>
      </c>
      <c r="AF118" s="188">
        <v>0</v>
      </c>
      <c r="AG118" s="188">
        <v>0</v>
      </c>
      <c r="AH118" s="191">
        <f t="shared" si="24"/>
        <v>0</v>
      </c>
      <c r="AI118" s="188">
        <v>0</v>
      </c>
      <c r="AJ118" s="188">
        <v>0</v>
      </c>
      <c r="AK118" s="188">
        <v>0</v>
      </c>
      <c r="AL118" s="188">
        <v>0</v>
      </c>
      <c r="AM118" s="188">
        <v>0</v>
      </c>
      <c r="AN118" s="188">
        <v>0</v>
      </c>
      <c r="AO118" s="188">
        <v>0</v>
      </c>
      <c r="AP118" s="188">
        <v>0</v>
      </c>
      <c r="AQ118" s="188">
        <v>0</v>
      </c>
      <c r="AR118" s="191">
        <f t="shared" si="25"/>
        <v>0</v>
      </c>
      <c r="AS118" s="191">
        <f t="shared" si="26"/>
        <v>0</v>
      </c>
      <c r="AT118" s="188">
        <v>0</v>
      </c>
      <c r="AU118" s="188">
        <v>0</v>
      </c>
      <c r="AV118" s="188">
        <v>0</v>
      </c>
      <c r="AW118" s="188">
        <v>0</v>
      </c>
      <c r="AX118" s="188">
        <v>0</v>
      </c>
      <c r="AY118" s="188">
        <v>0</v>
      </c>
      <c r="AZ118" s="191">
        <f t="shared" si="27"/>
        <v>0</v>
      </c>
      <c r="BA118" s="188">
        <v>0</v>
      </c>
      <c r="BB118" s="188">
        <v>0</v>
      </c>
      <c r="BC118" s="188">
        <v>0</v>
      </c>
      <c r="BD118" s="188">
        <v>0</v>
      </c>
      <c r="BE118" s="188">
        <v>0</v>
      </c>
      <c r="BF118" s="188">
        <v>0</v>
      </c>
      <c r="BG118" s="188">
        <v>0</v>
      </c>
      <c r="BH118" s="188">
        <v>0</v>
      </c>
      <c r="BI118" s="188">
        <v>0</v>
      </c>
      <c r="BJ118" s="191">
        <f t="shared" si="28"/>
        <v>0</v>
      </c>
      <c r="BK118" s="191">
        <f t="shared" si="29"/>
        <v>0</v>
      </c>
      <c r="BL118" s="191">
        <f>$BO$9+SUMPRODUCT($D$10:D118,$BK$10:BK118)</f>
        <v>-2363633475.7624879</v>
      </c>
      <c r="BM118" s="190">
        <f t="shared" si="30"/>
        <v>4.79</v>
      </c>
      <c r="BN118" s="191">
        <f t="shared" si="33"/>
        <v>0</v>
      </c>
      <c r="BO118" s="192">
        <f t="shared" si="31"/>
        <v>0</v>
      </c>
      <c r="BP118" s="189">
        <f t="shared" si="34"/>
        <v>0</v>
      </c>
      <c r="BQ118" s="189">
        <f t="shared" si="35"/>
        <v>0</v>
      </c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>
      <c r="A119" s="153">
        <f t="shared" si="39"/>
        <v>110</v>
      </c>
      <c r="B119" s="154">
        <f t="shared" si="39"/>
        <v>2131</v>
      </c>
      <c r="C119" s="29">
        <v>4.79</v>
      </c>
      <c r="D119" s="152">
        <f t="shared" si="36"/>
        <v>5.8100000000000001E-3</v>
      </c>
      <c r="E119" s="188">
        <v>0</v>
      </c>
      <c r="F119" s="191">
        <f t="shared" si="38"/>
        <v>0</v>
      </c>
      <c r="G119" s="188">
        <v>0</v>
      </c>
      <c r="H119" s="188">
        <v>0</v>
      </c>
      <c r="I119" s="188">
        <v>0</v>
      </c>
      <c r="J119" s="188">
        <v>0</v>
      </c>
      <c r="K119" s="188">
        <v>0</v>
      </c>
      <c r="L119" s="188">
        <v>0</v>
      </c>
      <c r="M119" s="191">
        <f t="shared" si="21"/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91">
        <f t="shared" si="22"/>
        <v>0</v>
      </c>
      <c r="V119" s="188">
        <v>0</v>
      </c>
      <c r="W119" s="188">
        <v>0</v>
      </c>
      <c r="X119" s="188">
        <v>0</v>
      </c>
      <c r="Y119" s="188">
        <v>0</v>
      </c>
      <c r="Z119" s="188">
        <v>0</v>
      </c>
      <c r="AA119" s="188">
        <v>0</v>
      </c>
      <c r="AB119" s="188">
        <v>0</v>
      </c>
      <c r="AC119" s="191">
        <f t="shared" si="23"/>
        <v>0</v>
      </c>
      <c r="AD119" s="188">
        <v>0</v>
      </c>
      <c r="AE119" s="188">
        <v>0</v>
      </c>
      <c r="AF119" s="188">
        <v>0</v>
      </c>
      <c r="AG119" s="188">
        <v>0</v>
      </c>
      <c r="AH119" s="191">
        <f t="shared" si="24"/>
        <v>0</v>
      </c>
      <c r="AI119" s="188">
        <v>0</v>
      </c>
      <c r="AJ119" s="188">
        <v>0</v>
      </c>
      <c r="AK119" s="188">
        <v>0</v>
      </c>
      <c r="AL119" s="188">
        <v>0</v>
      </c>
      <c r="AM119" s="188">
        <v>0</v>
      </c>
      <c r="AN119" s="188">
        <v>0</v>
      </c>
      <c r="AO119" s="188">
        <v>0</v>
      </c>
      <c r="AP119" s="188">
        <v>0</v>
      </c>
      <c r="AQ119" s="188">
        <v>0</v>
      </c>
      <c r="AR119" s="191">
        <f t="shared" si="25"/>
        <v>0</v>
      </c>
      <c r="AS119" s="191">
        <f t="shared" si="26"/>
        <v>0</v>
      </c>
      <c r="AT119" s="188">
        <v>0</v>
      </c>
      <c r="AU119" s="188">
        <v>0</v>
      </c>
      <c r="AV119" s="188">
        <v>0</v>
      </c>
      <c r="AW119" s="188">
        <v>0</v>
      </c>
      <c r="AX119" s="188">
        <v>0</v>
      </c>
      <c r="AY119" s="188">
        <v>0</v>
      </c>
      <c r="AZ119" s="191">
        <f t="shared" si="27"/>
        <v>0</v>
      </c>
      <c r="BA119" s="188">
        <v>0</v>
      </c>
      <c r="BB119" s="188">
        <v>0</v>
      </c>
      <c r="BC119" s="188">
        <v>0</v>
      </c>
      <c r="BD119" s="188">
        <v>0</v>
      </c>
      <c r="BE119" s="188">
        <v>0</v>
      </c>
      <c r="BF119" s="188">
        <v>0</v>
      </c>
      <c r="BG119" s="188">
        <v>0</v>
      </c>
      <c r="BH119" s="188">
        <v>0</v>
      </c>
      <c r="BI119" s="188">
        <v>0</v>
      </c>
      <c r="BJ119" s="191">
        <f t="shared" si="28"/>
        <v>0</v>
      </c>
      <c r="BK119" s="191">
        <f t="shared" si="29"/>
        <v>0</v>
      </c>
      <c r="BL119" s="191">
        <f>$BO$9+SUMPRODUCT($D$10:D119,$BK$10:BK119)</f>
        <v>-2363633475.7624879</v>
      </c>
      <c r="BM119" s="190">
        <f t="shared" si="30"/>
        <v>4.79</v>
      </c>
      <c r="BN119" s="191">
        <f t="shared" si="33"/>
        <v>0</v>
      </c>
      <c r="BO119" s="192">
        <f t="shared" si="31"/>
        <v>0</v>
      </c>
      <c r="BP119" s="189">
        <f t="shared" si="34"/>
        <v>0</v>
      </c>
      <c r="BQ119" s="189">
        <f t="shared" si="35"/>
        <v>0</v>
      </c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153">
        <f t="shared" si="39"/>
        <v>111</v>
      </c>
      <c r="B120" s="154">
        <f t="shared" si="39"/>
        <v>2132</v>
      </c>
      <c r="C120" s="29">
        <v>4.79</v>
      </c>
      <c r="D120" s="152">
        <f t="shared" si="36"/>
        <v>5.5399999999999998E-3</v>
      </c>
      <c r="E120" s="188">
        <v>0</v>
      </c>
      <c r="F120" s="191">
        <f t="shared" si="38"/>
        <v>0</v>
      </c>
      <c r="G120" s="188">
        <v>0</v>
      </c>
      <c r="H120" s="188">
        <v>0</v>
      </c>
      <c r="I120" s="188">
        <v>0</v>
      </c>
      <c r="J120" s="188">
        <v>0</v>
      </c>
      <c r="K120" s="188">
        <v>0</v>
      </c>
      <c r="L120" s="188">
        <v>0</v>
      </c>
      <c r="M120" s="191">
        <f t="shared" si="21"/>
        <v>0</v>
      </c>
      <c r="N120" s="188">
        <v>0</v>
      </c>
      <c r="O120" s="188">
        <v>0</v>
      </c>
      <c r="P120" s="188">
        <v>0</v>
      </c>
      <c r="Q120" s="188">
        <v>0</v>
      </c>
      <c r="R120" s="188">
        <v>0</v>
      </c>
      <c r="S120" s="188">
        <v>0</v>
      </c>
      <c r="T120" s="188">
        <v>0</v>
      </c>
      <c r="U120" s="191">
        <f t="shared" si="22"/>
        <v>0</v>
      </c>
      <c r="V120" s="188">
        <v>0</v>
      </c>
      <c r="W120" s="188">
        <v>0</v>
      </c>
      <c r="X120" s="188">
        <v>0</v>
      </c>
      <c r="Y120" s="188">
        <v>0</v>
      </c>
      <c r="Z120" s="188">
        <v>0</v>
      </c>
      <c r="AA120" s="188">
        <v>0</v>
      </c>
      <c r="AB120" s="188">
        <v>0</v>
      </c>
      <c r="AC120" s="191">
        <f t="shared" si="23"/>
        <v>0</v>
      </c>
      <c r="AD120" s="188">
        <v>0</v>
      </c>
      <c r="AE120" s="188">
        <v>0</v>
      </c>
      <c r="AF120" s="188">
        <v>0</v>
      </c>
      <c r="AG120" s="188">
        <v>0</v>
      </c>
      <c r="AH120" s="191">
        <f t="shared" si="24"/>
        <v>0</v>
      </c>
      <c r="AI120" s="188">
        <v>0</v>
      </c>
      <c r="AJ120" s="188">
        <v>0</v>
      </c>
      <c r="AK120" s="188">
        <v>0</v>
      </c>
      <c r="AL120" s="188">
        <v>0</v>
      </c>
      <c r="AM120" s="188">
        <v>0</v>
      </c>
      <c r="AN120" s="188">
        <v>0</v>
      </c>
      <c r="AO120" s="188">
        <v>0</v>
      </c>
      <c r="AP120" s="188">
        <v>0</v>
      </c>
      <c r="AQ120" s="188">
        <v>0</v>
      </c>
      <c r="AR120" s="191">
        <f t="shared" si="25"/>
        <v>0</v>
      </c>
      <c r="AS120" s="191">
        <f t="shared" si="26"/>
        <v>0</v>
      </c>
      <c r="AT120" s="188">
        <v>0</v>
      </c>
      <c r="AU120" s="188">
        <v>0</v>
      </c>
      <c r="AV120" s="188">
        <v>0</v>
      </c>
      <c r="AW120" s="188">
        <v>0</v>
      </c>
      <c r="AX120" s="188">
        <v>0</v>
      </c>
      <c r="AY120" s="188">
        <v>0</v>
      </c>
      <c r="AZ120" s="191">
        <f t="shared" si="27"/>
        <v>0</v>
      </c>
      <c r="BA120" s="188">
        <v>0</v>
      </c>
      <c r="BB120" s="188">
        <v>0</v>
      </c>
      <c r="BC120" s="188">
        <v>0</v>
      </c>
      <c r="BD120" s="188">
        <v>0</v>
      </c>
      <c r="BE120" s="188">
        <v>0</v>
      </c>
      <c r="BF120" s="188">
        <v>0</v>
      </c>
      <c r="BG120" s="188">
        <v>0</v>
      </c>
      <c r="BH120" s="188">
        <v>0</v>
      </c>
      <c r="BI120" s="188">
        <v>0</v>
      </c>
      <c r="BJ120" s="191">
        <f t="shared" si="28"/>
        <v>0</v>
      </c>
      <c r="BK120" s="191">
        <f t="shared" si="29"/>
        <v>0</v>
      </c>
      <c r="BL120" s="191">
        <f>$BO$9+SUMPRODUCT($D$10:D120,$BK$10:BK120)</f>
        <v>-2363633475.7624879</v>
      </c>
      <c r="BM120" s="190">
        <f t="shared" si="30"/>
        <v>4.79</v>
      </c>
      <c r="BN120" s="191">
        <f t="shared" si="33"/>
        <v>0</v>
      </c>
      <c r="BO120" s="192">
        <f t="shared" si="31"/>
        <v>0</v>
      </c>
      <c r="BP120" s="189">
        <f t="shared" si="34"/>
        <v>0</v>
      </c>
      <c r="BQ120" s="189">
        <f t="shared" si="35"/>
        <v>0</v>
      </c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153">
        <f t="shared" si="39"/>
        <v>112</v>
      </c>
      <c r="B121" s="154">
        <f t="shared" si="39"/>
        <v>2133</v>
      </c>
      <c r="C121" s="29">
        <v>4.79</v>
      </c>
      <c r="D121" s="152">
        <f t="shared" si="36"/>
        <v>5.2900000000000004E-3</v>
      </c>
      <c r="E121" s="188">
        <v>0</v>
      </c>
      <c r="F121" s="191">
        <f t="shared" si="38"/>
        <v>0</v>
      </c>
      <c r="G121" s="188">
        <v>0</v>
      </c>
      <c r="H121" s="188">
        <v>0</v>
      </c>
      <c r="I121" s="188">
        <v>0</v>
      </c>
      <c r="J121" s="188">
        <v>0</v>
      </c>
      <c r="K121" s="188">
        <v>0</v>
      </c>
      <c r="L121" s="188">
        <v>0</v>
      </c>
      <c r="M121" s="191">
        <f t="shared" si="21"/>
        <v>0</v>
      </c>
      <c r="N121" s="188">
        <v>0</v>
      </c>
      <c r="O121" s="188">
        <v>0</v>
      </c>
      <c r="P121" s="188">
        <v>0</v>
      </c>
      <c r="Q121" s="188">
        <v>0</v>
      </c>
      <c r="R121" s="188">
        <v>0</v>
      </c>
      <c r="S121" s="188">
        <v>0</v>
      </c>
      <c r="T121" s="188">
        <v>0</v>
      </c>
      <c r="U121" s="191">
        <f t="shared" si="22"/>
        <v>0</v>
      </c>
      <c r="V121" s="188">
        <v>0</v>
      </c>
      <c r="W121" s="188">
        <v>0</v>
      </c>
      <c r="X121" s="188">
        <v>0</v>
      </c>
      <c r="Y121" s="188">
        <v>0</v>
      </c>
      <c r="Z121" s="188">
        <v>0</v>
      </c>
      <c r="AA121" s="188">
        <v>0</v>
      </c>
      <c r="AB121" s="188">
        <v>0</v>
      </c>
      <c r="AC121" s="191">
        <f t="shared" si="23"/>
        <v>0</v>
      </c>
      <c r="AD121" s="188">
        <v>0</v>
      </c>
      <c r="AE121" s="188">
        <v>0</v>
      </c>
      <c r="AF121" s="188">
        <v>0</v>
      </c>
      <c r="AG121" s="188">
        <v>0</v>
      </c>
      <c r="AH121" s="191">
        <f t="shared" si="24"/>
        <v>0</v>
      </c>
      <c r="AI121" s="188">
        <v>0</v>
      </c>
      <c r="AJ121" s="188">
        <v>0</v>
      </c>
      <c r="AK121" s="188">
        <v>0</v>
      </c>
      <c r="AL121" s="188">
        <v>0</v>
      </c>
      <c r="AM121" s="188">
        <v>0</v>
      </c>
      <c r="AN121" s="188">
        <v>0</v>
      </c>
      <c r="AO121" s="188">
        <v>0</v>
      </c>
      <c r="AP121" s="188">
        <v>0</v>
      </c>
      <c r="AQ121" s="188">
        <v>0</v>
      </c>
      <c r="AR121" s="191">
        <f t="shared" si="25"/>
        <v>0</v>
      </c>
      <c r="AS121" s="191">
        <f t="shared" si="26"/>
        <v>0</v>
      </c>
      <c r="AT121" s="188">
        <v>0</v>
      </c>
      <c r="AU121" s="188">
        <v>0</v>
      </c>
      <c r="AV121" s="188">
        <v>0</v>
      </c>
      <c r="AW121" s="188">
        <v>0</v>
      </c>
      <c r="AX121" s="188">
        <v>0</v>
      </c>
      <c r="AY121" s="188">
        <v>0</v>
      </c>
      <c r="AZ121" s="191">
        <f t="shared" si="27"/>
        <v>0</v>
      </c>
      <c r="BA121" s="188">
        <v>0</v>
      </c>
      <c r="BB121" s="188">
        <v>0</v>
      </c>
      <c r="BC121" s="188">
        <v>0</v>
      </c>
      <c r="BD121" s="188">
        <v>0</v>
      </c>
      <c r="BE121" s="188">
        <v>0</v>
      </c>
      <c r="BF121" s="188">
        <v>0</v>
      </c>
      <c r="BG121" s="188">
        <v>0</v>
      </c>
      <c r="BH121" s="188">
        <v>0</v>
      </c>
      <c r="BI121" s="188">
        <v>0</v>
      </c>
      <c r="BJ121" s="191">
        <f t="shared" si="28"/>
        <v>0</v>
      </c>
      <c r="BK121" s="191">
        <f t="shared" si="29"/>
        <v>0</v>
      </c>
      <c r="BL121" s="191">
        <f>$BO$9+SUMPRODUCT($D$10:D121,$BK$10:BK121)</f>
        <v>-2363633475.7624879</v>
      </c>
      <c r="BM121" s="190">
        <f t="shared" si="30"/>
        <v>4.79</v>
      </c>
      <c r="BN121" s="191">
        <f t="shared" si="33"/>
        <v>0</v>
      </c>
      <c r="BO121" s="192">
        <f t="shared" si="31"/>
        <v>0</v>
      </c>
      <c r="BP121" s="189">
        <f t="shared" si="34"/>
        <v>0</v>
      </c>
      <c r="BQ121" s="189">
        <f t="shared" si="35"/>
        <v>0</v>
      </c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153">
        <f t="shared" si="39"/>
        <v>113</v>
      </c>
      <c r="B122" s="154">
        <f t="shared" si="39"/>
        <v>2134</v>
      </c>
      <c r="C122" s="29">
        <v>4.79</v>
      </c>
      <c r="D122" s="152">
        <f t="shared" si="36"/>
        <v>5.0499999999999998E-3</v>
      </c>
      <c r="E122" s="188">
        <v>0</v>
      </c>
      <c r="F122" s="191">
        <f t="shared" si="38"/>
        <v>0</v>
      </c>
      <c r="G122" s="188">
        <v>0</v>
      </c>
      <c r="H122" s="188">
        <v>0</v>
      </c>
      <c r="I122" s="188">
        <v>0</v>
      </c>
      <c r="J122" s="188">
        <v>0</v>
      </c>
      <c r="K122" s="188">
        <v>0</v>
      </c>
      <c r="L122" s="188">
        <v>0</v>
      </c>
      <c r="M122" s="191">
        <f t="shared" si="21"/>
        <v>0</v>
      </c>
      <c r="N122" s="188">
        <v>0</v>
      </c>
      <c r="O122" s="188">
        <v>0</v>
      </c>
      <c r="P122" s="188">
        <v>0</v>
      </c>
      <c r="Q122" s="188">
        <v>0</v>
      </c>
      <c r="R122" s="188">
        <v>0</v>
      </c>
      <c r="S122" s="188">
        <v>0</v>
      </c>
      <c r="T122" s="188">
        <v>0</v>
      </c>
      <c r="U122" s="191">
        <f t="shared" si="22"/>
        <v>0</v>
      </c>
      <c r="V122" s="188">
        <v>0</v>
      </c>
      <c r="W122" s="188">
        <v>0</v>
      </c>
      <c r="X122" s="188">
        <v>0</v>
      </c>
      <c r="Y122" s="188">
        <v>0</v>
      </c>
      <c r="Z122" s="188">
        <v>0</v>
      </c>
      <c r="AA122" s="188">
        <v>0</v>
      </c>
      <c r="AB122" s="188">
        <v>0</v>
      </c>
      <c r="AC122" s="191">
        <f t="shared" si="23"/>
        <v>0</v>
      </c>
      <c r="AD122" s="188">
        <v>0</v>
      </c>
      <c r="AE122" s="188">
        <v>0</v>
      </c>
      <c r="AF122" s="188">
        <v>0</v>
      </c>
      <c r="AG122" s="188">
        <v>0</v>
      </c>
      <c r="AH122" s="191">
        <f t="shared" si="24"/>
        <v>0</v>
      </c>
      <c r="AI122" s="188">
        <v>0</v>
      </c>
      <c r="AJ122" s="188">
        <v>0</v>
      </c>
      <c r="AK122" s="188">
        <v>0</v>
      </c>
      <c r="AL122" s="188">
        <v>0</v>
      </c>
      <c r="AM122" s="188">
        <v>0</v>
      </c>
      <c r="AN122" s="188">
        <v>0</v>
      </c>
      <c r="AO122" s="188">
        <v>0</v>
      </c>
      <c r="AP122" s="188">
        <v>0</v>
      </c>
      <c r="AQ122" s="188">
        <v>0</v>
      </c>
      <c r="AR122" s="191">
        <f t="shared" si="25"/>
        <v>0</v>
      </c>
      <c r="AS122" s="191">
        <f t="shared" si="26"/>
        <v>0</v>
      </c>
      <c r="AT122" s="188">
        <v>0</v>
      </c>
      <c r="AU122" s="188">
        <v>0</v>
      </c>
      <c r="AV122" s="188">
        <v>0</v>
      </c>
      <c r="AW122" s="188">
        <v>0</v>
      </c>
      <c r="AX122" s="188">
        <v>0</v>
      </c>
      <c r="AY122" s="188">
        <v>0</v>
      </c>
      <c r="AZ122" s="191">
        <f t="shared" si="27"/>
        <v>0</v>
      </c>
      <c r="BA122" s="188">
        <v>0</v>
      </c>
      <c r="BB122" s="188">
        <v>0</v>
      </c>
      <c r="BC122" s="188">
        <v>0</v>
      </c>
      <c r="BD122" s="188">
        <v>0</v>
      </c>
      <c r="BE122" s="188">
        <v>0</v>
      </c>
      <c r="BF122" s="188">
        <v>0</v>
      </c>
      <c r="BG122" s="188">
        <v>0</v>
      </c>
      <c r="BH122" s="188">
        <v>0</v>
      </c>
      <c r="BI122" s="188">
        <v>0</v>
      </c>
      <c r="BJ122" s="191">
        <f t="shared" si="28"/>
        <v>0</v>
      </c>
      <c r="BK122" s="191">
        <f t="shared" si="29"/>
        <v>0</v>
      </c>
      <c r="BL122" s="191">
        <f>$BO$9+SUMPRODUCT($D$10:D122,$BK$10:BK122)</f>
        <v>-2363633475.7624879</v>
      </c>
      <c r="BM122" s="190">
        <f t="shared" si="30"/>
        <v>4.79</v>
      </c>
      <c r="BN122" s="191">
        <f t="shared" si="33"/>
        <v>0</v>
      </c>
      <c r="BO122" s="192">
        <f t="shared" si="31"/>
        <v>0</v>
      </c>
      <c r="BP122" s="189">
        <f t="shared" si="34"/>
        <v>0</v>
      </c>
      <c r="BQ122" s="189">
        <f t="shared" si="35"/>
        <v>0</v>
      </c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153">
        <f t="shared" ref="A123:B138" si="40">A122+1</f>
        <v>114</v>
      </c>
      <c r="B123" s="154">
        <f t="shared" si="40"/>
        <v>2135</v>
      </c>
      <c r="C123" s="29">
        <v>4.79</v>
      </c>
      <c r="D123" s="152">
        <f t="shared" si="36"/>
        <v>4.8199999999999996E-3</v>
      </c>
      <c r="E123" s="188">
        <v>0</v>
      </c>
      <c r="F123" s="191">
        <f t="shared" si="38"/>
        <v>0</v>
      </c>
      <c r="G123" s="188">
        <v>0</v>
      </c>
      <c r="H123" s="188">
        <v>0</v>
      </c>
      <c r="I123" s="188">
        <v>0</v>
      </c>
      <c r="J123" s="188">
        <v>0</v>
      </c>
      <c r="K123" s="188">
        <v>0</v>
      </c>
      <c r="L123" s="188">
        <v>0</v>
      </c>
      <c r="M123" s="191">
        <f t="shared" si="21"/>
        <v>0</v>
      </c>
      <c r="N123" s="188">
        <v>0</v>
      </c>
      <c r="O123" s="188">
        <v>0</v>
      </c>
      <c r="P123" s="188">
        <v>0</v>
      </c>
      <c r="Q123" s="188">
        <v>0</v>
      </c>
      <c r="R123" s="188">
        <v>0</v>
      </c>
      <c r="S123" s="188">
        <v>0</v>
      </c>
      <c r="T123" s="188">
        <v>0</v>
      </c>
      <c r="U123" s="191">
        <f t="shared" si="22"/>
        <v>0</v>
      </c>
      <c r="V123" s="188">
        <v>0</v>
      </c>
      <c r="W123" s="188">
        <v>0</v>
      </c>
      <c r="X123" s="188">
        <v>0</v>
      </c>
      <c r="Y123" s="188">
        <v>0</v>
      </c>
      <c r="Z123" s="188">
        <v>0</v>
      </c>
      <c r="AA123" s="188">
        <v>0</v>
      </c>
      <c r="AB123" s="188">
        <v>0</v>
      </c>
      <c r="AC123" s="191">
        <f t="shared" si="23"/>
        <v>0</v>
      </c>
      <c r="AD123" s="188">
        <v>0</v>
      </c>
      <c r="AE123" s="188">
        <v>0</v>
      </c>
      <c r="AF123" s="188">
        <v>0</v>
      </c>
      <c r="AG123" s="188">
        <v>0</v>
      </c>
      <c r="AH123" s="191">
        <f t="shared" si="24"/>
        <v>0</v>
      </c>
      <c r="AI123" s="188">
        <v>0</v>
      </c>
      <c r="AJ123" s="188">
        <v>0</v>
      </c>
      <c r="AK123" s="188">
        <v>0</v>
      </c>
      <c r="AL123" s="188">
        <v>0</v>
      </c>
      <c r="AM123" s="188">
        <v>0</v>
      </c>
      <c r="AN123" s="188">
        <v>0</v>
      </c>
      <c r="AO123" s="188">
        <v>0</v>
      </c>
      <c r="AP123" s="188">
        <v>0</v>
      </c>
      <c r="AQ123" s="188">
        <v>0</v>
      </c>
      <c r="AR123" s="191">
        <f t="shared" si="25"/>
        <v>0</v>
      </c>
      <c r="AS123" s="191">
        <f t="shared" si="26"/>
        <v>0</v>
      </c>
      <c r="AT123" s="188">
        <v>0</v>
      </c>
      <c r="AU123" s="188">
        <v>0</v>
      </c>
      <c r="AV123" s="188">
        <v>0</v>
      </c>
      <c r="AW123" s="188">
        <v>0</v>
      </c>
      <c r="AX123" s="188">
        <v>0</v>
      </c>
      <c r="AY123" s="188">
        <v>0</v>
      </c>
      <c r="AZ123" s="191">
        <f t="shared" si="27"/>
        <v>0</v>
      </c>
      <c r="BA123" s="188">
        <v>0</v>
      </c>
      <c r="BB123" s="188">
        <v>0</v>
      </c>
      <c r="BC123" s="188">
        <v>0</v>
      </c>
      <c r="BD123" s="188">
        <v>0</v>
      </c>
      <c r="BE123" s="188">
        <v>0</v>
      </c>
      <c r="BF123" s="188">
        <v>0</v>
      </c>
      <c r="BG123" s="188">
        <v>0</v>
      </c>
      <c r="BH123" s="188">
        <v>0</v>
      </c>
      <c r="BI123" s="188">
        <v>0</v>
      </c>
      <c r="BJ123" s="191">
        <f t="shared" si="28"/>
        <v>0</v>
      </c>
      <c r="BK123" s="191">
        <f t="shared" si="29"/>
        <v>0</v>
      </c>
      <c r="BL123" s="191">
        <f>$BO$9+SUMPRODUCT($D$10:D123,$BK$10:BK123)</f>
        <v>-2363633475.7624879</v>
      </c>
      <c r="BM123" s="190">
        <f t="shared" si="30"/>
        <v>4.79</v>
      </c>
      <c r="BN123" s="191">
        <f t="shared" si="33"/>
        <v>0</v>
      </c>
      <c r="BO123" s="192">
        <f t="shared" si="31"/>
        <v>0</v>
      </c>
      <c r="BP123" s="189">
        <f t="shared" si="34"/>
        <v>0</v>
      </c>
      <c r="BQ123" s="189">
        <f t="shared" si="35"/>
        <v>0</v>
      </c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153">
        <f t="shared" si="40"/>
        <v>115</v>
      </c>
      <c r="B124" s="154">
        <f t="shared" si="40"/>
        <v>2136</v>
      </c>
      <c r="C124" s="29">
        <v>4.79</v>
      </c>
      <c r="D124" s="152">
        <f t="shared" si="36"/>
        <v>4.5999999999999999E-3</v>
      </c>
      <c r="E124" s="188">
        <v>0</v>
      </c>
      <c r="F124" s="191">
        <f t="shared" si="38"/>
        <v>0</v>
      </c>
      <c r="G124" s="188">
        <v>0</v>
      </c>
      <c r="H124" s="188">
        <v>0</v>
      </c>
      <c r="I124" s="188">
        <v>0</v>
      </c>
      <c r="J124" s="188">
        <v>0</v>
      </c>
      <c r="K124" s="188">
        <v>0</v>
      </c>
      <c r="L124" s="188">
        <v>0</v>
      </c>
      <c r="M124" s="191">
        <f t="shared" si="21"/>
        <v>0</v>
      </c>
      <c r="N124" s="188">
        <v>0</v>
      </c>
      <c r="O124" s="188">
        <v>0</v>
      </c>
      <c r="P124" s="188">
        <v>0</v>
      </c>
      <c r="Q124" s="188">
        <v>0</v>
      </c>
      <c r="R124" s="188">
        <v>0</v>
      </c>
      <c r="S124" s="188">
        <v>0</v>
      </c>
      <c r="T124" s="188">
        <v>0</v>
      </c>
      <c r="U124" s="191">
        <f t="shared" si="22"/>
        <v>0</v>
      </c>
      <c r="V124" s="188">
        <v>0</v>
      </c>
      <c r="W124" s="188">
        <v>0</v>
      </c>
      <c r="X124" s="188">
        <v>0</v>
      </c>
      <c r="Y124" s="188">
        <v>0</v>
      </c>
      <c r="Z124" s="188">
        <v>0</v>
      </c>
      <c r="AA124" s="188">
        <v>0</v>
      </c>
      <c r="AB124" s="188">
        <v>0</v>
      </c>
      <c r="AC124" s="191">
        <f t="shared" si="23"/>
        <v>0</v>
      </c>
      <c r="AD124" s="188">
        <v>0</v>
      </c>
      <c r="AE124" s="188">
        <v>0</v>
      </c>
      <c r="AF124" s="188">
        <v>0</v>
      </c>
      <c r="AG124" s="188">
        <v>0</v>
      </c>
      <c r="AH124" s="191">
        <f t="shared" si="24"/>
        <v>0</v>
      </c>
      <c r="AI124" s="188">
        <v>0</v>
      </c>
      <c r="AJ124" s="188">
        <v>0</v>
      </c>
      <c r="AK124" s="188">
        <v>0</v>
      </c>
      <c r="AL124" s="188">
        <v>0</v>
      </c>
      <c r="AM124" s="188">
        <v>0</v>
      </c>
      <c r="AN124" s="188">
        <v>0</v>
      </c>
      <c r="AO124" s="188">
        <v>0</v>
      </c>
      <c r="AP124" s="188">
        <v>0</v>
      </c>
      <c r="AQ124" s="188">
        <v>0</v>
      </c>
      <c r="AR124" s="191">
        <f t="shared" si="25"/>
        <v>0</v>
      </c>
      <c r="AS124" s="191">
        <f t="shared" si="26"/>
        <v>0</v>
      </c>
      <c r="AT124" s="188">
        <v>0</v>
      </c>
      <c r="AU124" s="188">
        <v>0</v>
      </c>
      <c r="AV124" s="188">
        <v>0</v>
      </c>
      <c r="AW124" s="188">
        <v>0</v>
      </c>
      <c r="AX124" s="188">
        <v>0</v>
      </c>
      <c r="AY124" s="188">
        <v>0</v>
      </c>
      <c r="AZ124" s="191">
        <f t="shared" si="27"/>
        <v>0</v>
      </c>
      <c r="BA124" s="188">
        <v>0</v>
      </c>
      <c r="BB124" s="188">
        <v>0</v>
      </c>
      <c r="BC124" s="188">
        <v>0</v>
      </c>
      <c r="BD124" s="188">
        <v>0</v>
      </c>
      <c r="BE124" s="188">
        <v>0</v>
      </c>
      <c r="BF124" s="188">
        <v>0</v>
      </c>
      <c r="BG124" s="188">
        <v>0</v>
      </c>
      <c r="BH124" s="188">
        <v>0</v>
      </c>
      <c r="BI124" s="188">
        <v>0</v>
      </c>
      <c r="BJ124" s="191">
        <f t="shared" si="28"/>
        <v>0</v>
      </c>
      <c r="BK124" s="191">
        <f t="shared" si="29"/>
        <v>0</v>
      </c>
      <c r="BL124" s="191">
        <f>$BO$9+SUMPRODUCT($D$10:D124,$BK$10:BK124)</f>
        <v>-2363633475.7624879</v>
      </c>
      <c r="BM124" s="190">
        <f t="shared" si="30"/>
        <v>4.79</v>
      </c>
      <c r="BN124" s="191">
        <f t="shared" si="33"/>
        <v>0</v>
      </c>
      <c r="BO124" s="192">
        <f t="shared" si="31"/>
        <v>0</v>
      </c>
      <c r="BP124" s="189">
        <f t="shared" si="34"/>
        <v>0</v>
      </c>
      <c r="BQ124" s="189">
        <f t="shared" si="35"/>
        <v>0</v>
      </c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153">
        <f t="shared" si="40"/>
        <v>116</v>
      </c>
      <c r="B125" s="154">
        <f t="shared" si="40"/>
        <v>2137</v>
      </c>
      <c r="C125" s="29">
        <v>4.79</v>
      </c>
      <c r="D125" s="152">
        <f t="shared" si="36"/>
        <v>4.3899999999999998E-3</v>
      </c>
      <c r="E125" s="188">
        <v>0</v>
      </c>
      <c r="F125" s="191">
        <f t="shared" si="38"/>
        <v>0</v>
      </c>
      <c r="G125" s="188">
        <v>0</v>
      </c>
      <c r="H125" s="188">
        <v>0</v>
      </c>
      <c r="I125" s="188">
        <v>0</v>
      </c>
      <c r="J125" s="188">
        <v>0</v>
      </c>
      <c r="K125" s="188">
        <v>0</v>
      </c>
      <c r="L125" s="188">
        <v>0</v>
      </c>
      <c r="M125" s="191">
        <f t="shared" si="21"/>
        <v>0</v>
      </c>
      <c r="N125" s="188">
        <v>0</v>
      </c>
      <c r="O125" s="188">
        <v>0</v>
      </c>
      <c r="P125" s="188">
        <v>0</v>
      </c>
      <c r="Q125" s="188">
        <v>0</v>
      </c>
      <c r="R125" s="188">
        <v>0</v>
      </c>
      <c r="S125" s="188">
        <v>0</v>
      </c>
      <c r="T125" s="188">
        <v>0</v>
      </c>
      <c r="U125" s="191">
        <f t="shared" si="22"/>
        <v>0</v>
      </c>
      <c r="V125" s="188">
        <v>0</v>
      </c>
      <c r="W125" s="188">
        <v>0</v>
      </c>
      <c r="X125" s="188">
        <v>0</v>
      </c>
      <c r="Y125" s="188">
        <v>0</v>
      </c>
      <c r="Z125" s="188">
        <v>0</v>
      </c>
      <c r="AA125" s="188">
        <v>0</v>
      </c>
      <c r="AB125" s="188">
        <v>0</v>
      </c>
      <c r="AC125" s="191">
        <f t="shared" si="23"/>
        <v>0</v>
      </c>
      <c r="AD125" s="188">
        <v>0</v>
      </c>
      <c r="AE125" s="188">
        <v>0</v>
      </c>
      <c r="AF125" s="188">
        <v>0</v>
      </c>
      <c r="AG125" s="188">
        <v>0</v>
      </c>
      <c r="AH125" s="191">
        <f t="shared" si="24"/>
        <v>0</v>
      </c>
      <c r="AI125" s="188">
        <v>0</v>
      </c>
      <c r="AJ125" s="188">
        <v>0</v>
      </c>
      <c r="AK125" s="188">
        <v>0</v>
      </c>
      <c r="AL125" s="188">
        <v>0</v>
      </c>
      <c r="AM125" s="188">
        <v>0</v>
      </c>
      <c r="AN125" s="188">
        <v>0</v>
      </c>
      <c r="AO125" s="188">
        <v>0</v>
      </c>
      <c r="AP125" s="188">
        <v>0</v>
      </c>
      <c r="AQ125" s="188">
        <v>0</v>
      </c>
      <c r="AR125" s="191">
        <f t="shared" si="25"/>
        <v>0</v>
      </c>
      <c r="AS125" s="191">
        <f t="shared" si="26"/>
        <v>0</v>
      </c>
      <c r="AT125" s="188">
        <v>0</v>
      </c>
      <c r="AU125" s="188">
        <v>0</v>
      </c>
      <c r="AV125" s="188">
        <v>0</v>
      </c>
      <c r="AW125" s="188">
        <v>0</v>
      </c>
      <c r="AX125" s="188">
        <v>0</v>
      </c>
      <c r="AY125" s="188">
        <v>0</v>
      </c>
      <c r="AZ125" s="191">
        <f t="shared" si="27"/>
        <v>0</v>
      </c>
      <c r="BA125" s="188">
        <v>0</v>
      </c>
      <c r="BB125" s="188">
        <v>0</v>
      </c>
      <c r="BC125" s="188">
        <v>0</v>
      </c>
      <c r="BD125" s="188">
        <v>0</v>
      </c>
      <c r="BE125" s="188">
        <v>0</v>
      </c>
      <c r="BF125" s="188">
        <v>0</v>
      </c>
      <c r="BG125" s="188">
        <v>0</v>
      </c>
      <c r="BH125" s="188">
        <v>0</v>
      </c>
      <c r="BI125" s="188">
        <v>0</v>
      </c>
      <c r="BJ125" s="191">
        <f t="shared" si="28"/>
        <v>0</v>
      </c>
      <c r="BK125" s="191">
        <f t="shared" si="29"/>
        <v>0</v>
      </c>
      <c r="BL125" s="191">
        <f>$BO$9+SUMPRODUCT($D$10:D125,$BK$10:BK125)</f>
        <v>-2363633475.7624879</v>
      </c>
      <c r="BM125" s="190">
        <f t="shared" si="30"/>
        <v>4.79</v>
      </c>
      <c r="BN125" s="191">
        <f t="shared" si="33"/>
        <v>0</v>
      </c>
      <c r="BO125" s="192">
        <f t="shared" si="31"/>
        <v>0</v>
      </c>
      <c r="BP125" s="189">
        <f t="shared" si="34"/>
        <v>0</v>
      </c>
      <c r="BQ125" s="189">
        <f t="shared" si="35"/>
        <v>0</v>
      </c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153">
        <f t="shared" si="40"/>
        <v>117</v>
      </c>
      <c r="B126" s="154">
        <f t="shared" si="40"/>
        <v>2138</v>
      </c>
      <c r="C126" s="29">
        <v>4.79</v>
      </c>
      <c r="D126" s="152">
        <f t="shared" si="36"/>
        <v>4.1900000000000001E-3</v>
      </c>
      <c r="E126" s="188">
        <v>0</v>
      </c>
      <c r="F126" s="191">
        <f t="shared" si="38"/>
        <v>0</v>
      </c>
      <c r="G126" s="188">
        <v>0</v>
      </c>
      <c r="H126" s="188">
        <v>0</v>
      </c>
      <c r="I126" s="188">
        <v>0</v>
      </c>
      <c r="J126" s="188">
        <v>0</v>
      </c>
      <c r="K126" s="188">
        <v>0</v>
      </c>
      <c r="L126" s="188">
        <v>0</v>
      </c>
      <c r="M126" s="191">
        <f t="shared" si="21"/>
        <v>0</v>
      </c>
      <c r="N126" s="188">
        <v>0</v>
      </c>
      <c r="O126" s="188">
        <v>0</v>
      </c>
      <c r="P126" s="188">
        <v>0</v>
      </c>
      <c r="Q126" s="188">
        <v>0</v>
      </c>
      <c r="R126" s="188">
        <v>0</v>
      </c>
      <c r="S126" s="188">
        <v>0</v>
      </c>
      <c r="T126" s="188">
        <v>0</v>
      </c>
      <c r="U126" s="191">
        <f t="shared" si="22"/>
        <v>0</v>
      </c>
      <c r="V126" s="188">
        <v>0</v>
      </c>
      <c r="W126" s="188">
        <v>0</v>
      </c>
      <c r="X126" s="188">
        <v>0</v>
      </c>
      <c r="Y126" s="188">
        <v>0</v>
      </c>
      <c r="Z126" s="188">
        <v>0</v>
      </c>
      <c r="AA126" s="188">
        <v>0</v>
      </c>
      <c r="AB126" s="188">
        <v>0</v>
      </c>
      <c r="AC126" s="191">
        <f t="shared" si="23"/>
        <v>0</v>
      </c>
      <c r="AD126" s="188">
        <v>0</v>
      </c>
      <c r="AE126" s="188">
        <v>0</v>
      </c>
      <c r="AF126" s="188">
        <v>0</v>
      </c>
      <c r="AG126" s="188">
        <v>0</v>
      </c>
      <c r="AH126" s="191">
        <f t="shared" si="24"/>
        <v>0</v>
      </c>
      <c r="AI126" s="188">
        <v>0</v>
      </c>
      <c r="AJ126" s="188">
        <v>0</v>
      </c>
      <c r="AK126" s="188">
        <v>0</v>
      </c>
      <c r="AL126" s="188">
        <v>0</v>
      </c>
      <c r="AM126" s="188">
        <v>0</v>
      </c>
      <c r="AN126" s="188">
        <v>0</v>
      </c>
      <c r="AO126" s="188">
        <v>0</v>
      </c>
      <c r="AP126" s="188">
        <v>0</v>
      </c>
      <c r="AQ126" s="188">
        <v>0</v>
      </c>
      <c r="AR126" s="191">
        <f t="shared" si="25"/>
        <v>0</v>
      </c>
      <c r="AS126" s="191">
        <f t="shared" si="26"/>
        <v>0</v>
      </c>
      <c r="AT126" s="188">
        <v>0</v>
      </c>
      <c r="AU126" s="188">
        <v>0</v>
      </c>
      <c r="AV126" s="188">
        <v>0</v>
      </c>
      <c r="AW126" s="188">
        <v>0</v>
      </c>
      <c r="AX126" s="188">
        <v>0</v>
      </c>
      <c r="AY126" s="188">
        <v>0</v>
      </c>
      <c r="AZ126" s="191">
        <f t="shared" si="27"/>
        <v>0</v>
      </c>
      <c r="BA126" s="188">
        <v>0</v>
      </c>
      <c r="BB126" s="188">
        <v>0</v>
      </c>
      <c r="BC126" s="188">
        <v>0</v>
      </c>
      <c r="BD126" s="188">
        <v>0</v>
      </c>
      <c r="BE126" s="188">
        <v>0</v>
      </c>
      <c r="BF126" s="188">
        <v>0</v>
      </c>
      <c r="BG126" s="188">
        <v>0</v>
      </c>
      <c r="BH126" s="188">
        <v>0</v>
      </c>
      <c r="BI126" s="188">
        <v>0</v>
      </c>
      <c r="BJ126" s="191">
        <f t="shared" si="28"/>
        <v>0</v>
      </c>
      <c r="BK126" s="191">
        <f t="shared" si="29"/>
        <v>0</v>
      </c>
      <c r="BL126" s="191">
        <f>$BO$9+SUMPRODUCT($D$10:D126,$BK$10:BK126)</f>
        <v>-2363633475.7624879</v>
      </c>
      <c r="BM126" s="190">
        <f t="shared" si="30"/>
        <v>4.79</v>
      </c>
      <c r="BN126" s="191">
        <f t="shared" si="33"/>
        <v>0</v>
      </c>
      <c r="BO126" s="192">
        <f t="shared" si="31"/>
        <v>0</v>
      </c>
      <c r="BP126" s="189">
        <f t="shared" si="34"/>
        <v>0</v>
      </c>
      <c r="BQ126" s="189">
        <f t="shared" si="35"/>
        <v>0</v>
      </c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153">
        <f t="shared" si="40"/>
        <v>118</v>
      </c>
      <c r="B127" s="154">
        <f t="shared" si="40"/>
        <v>2139</v>
      </c>
      <c r="C127" s="29">
        <v>4.79</v>
      </c>
      <c r="D127" s="152">
        <f t="shared" si="36"/>
        <v>4.0000000000000001E-3</v>
      </c>
      <c r="E127" s="188">
        <v>0</v>
      </c>
      <c r="F127" s="191">
        <f t="shared" si="38"/>
        <v>0</v>
      </c>
      <c r="G127" s="188">
        <v>0</v>
      </c>
      <c r="H127" s="188">
        <v>0</v>
      </c>
      <c r="I127" s="188">
        <v>0</v>
      </c>
      <c r="J127" s="188">
        <v>0</v>
      </c>
      <c r="K127" s="188">
        <v>0</v>
      </c>
      <c r="L127" s="188">
        <v>0</v>
      </c>
      <c r="M127" s="191">
        <f t="shared" si="21"/>
        <v>0</v>
      </c>
      <c r="N127" s="188">
        <v>0</v>
      </c>
      <c r="O127" s="188">
        <v>0</v>
      </c>
      <c r="P127" s="188">
        <v>0</v>
      </c>
      <c r="Q127" s="188">
        <v>0</v>
      </c>
      <c r="R127" s="188">
        <v>0</v>
      </c>
      <c r="S127" s="188">
        <v>0</v>
      </c>
      <c r="T127" s="188">
        <v>0</v>
      </c>
      <c r="U127" s="191">
        <f t="shared" si="22"/>
        <v>0</v>
      </c>
      <c r="V127" s="188">
        <v>0</v>
      </c>
      <c r="W127" s="188">
        <v>0</v>
      </c>
      <c r="X127" s="188">
        <v>0</v>
      </c>
      <c r="Y127" s="188">
        <v>0</v>
      </c>
      <c r="Z127" s="188">
        <v>0</v>
      </c>
      <c r="AA127" s="188">
        <v>0</v>
      </c>
      <c r="AB127" s="188">
        <v>0</v>
      </c>
      <c r="AC127" s="191">
        <f t="shared" si="23"/>
        <v>0</v>
      </c>
      <c r="AD127" s="188">
        <v>0</v>
      </c>
      <c r="AE127" s="188">
        <v>0</v>
      </c>
      <c r="AF127" s="188">
        <v>0</v>
      </c>
      <c r="AG127" s="188">
        <v>0</v>
      </c>
      <c r="AH127" s="191">
        <f t="shared" si="24"/>
        <v>0</v>
      </c>
      <c r="AI127" s="188">
        <v>0</v>
      </c>
      <c r="AJ127" s="188">
        <v>0</v>
      </c>
      <c r="AK127" s="188">
        <v>0</v>
      </c>
      <c r="AL127" s="188">
        <v>0</v>
      </c>
      <c r="AM127" s="188">
        <v>0</v>
      </c>
      <c r="AN127" s="188">
        <v>0</v>
      </c>
      <c r="AO127" s="188">
        <v>0</v>
      </c>
      <c r="AP127" s="188">
        <v>0</v>
      </c>
      <c r="AQ127" s="188">
        <v>0</v>
      </c>
      <c r="AR127" s="191">
        <f t="shared" si="25"/>
        <v>0</v>
      </c>
      <c r="AS127" s="191">
        <f t="shared" si="26"/>
        <v>0</v>
      </c>
      <c r="AT127" s="188">
        <v>0</v>
      </c>
      <c r="AU127" s="188">
        <v>0</v>
      </c>
      <c r="AV127" s="188">
        <v>0</v>
      </c>
      <c r="AW127" s="188">
        <v>0</v>
      </c>
      <c r="AX127" s="188">
        <v>0</v>
      </c>
      <c r="AY127" s="188">
        <v>0</v>
      </c>
      <c r="AZ127" s="191">
        <f t="shared" si="27"/>
        <v>0</v>
      </c>
      <c r="BA127" s="188">
        <v>0</v>
      </c>
      <c r="BB127" s="188">
        <v>0</v>
      </c>
      <c r="BC127" s="188">
        <v>0</v>
      </c>
      <c r="BD127" s="188">
        <v>0</v>
      </c>
      <c r="BE127" s="188">
        <v>0</v>
      </c>
      <c r="BF127" s="188">
        <v>0</v>
      </c>
      <c r="BG127" s="188">
        <v>0</v>
      </c>
      <c r="BH127" s="188">
        <v>0</v>
      </c>
      <c r="BI127" s="188">
        <v>0</v>
      </c>
      <c r="BJ127" s="191">
        <f t="shared" si="28"/>
        <v>0</v>
      </c>
      <c r="BK127" s="191">
        <f t="shared" si="29"/>
        <v>0</v>
      </c>
      <c r="BL127" s="191">
        <f>$BO$9+SUMPRODUCT($D$10:D127,$BK$10:BK127)</f>
        <v>-2363633475.7624879</v>
      </c>
      <c r="BM127" s="190">
        <f t="shared" si="30"/>
        <v>4.79</v>
      </c>
      <c r="BN127" s="191">
        <f t="shared" si="33"/>
        <v>0</v>
      </c>
      <c r="BO127" s="192">
        <f t="shared" si="31"/>
        <v>0</v>
      </c>
      <c r="BP127" s="189">
        <f t="shared" si="34"/>
        <v>0</v>
      </c>
      <c r="BQ127" s="189">
        <f t="shared" si="35"/>
        <v>0</v>
      </c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153">
        <f t="shared" si="40"/>
        <v>119</v>
      </c>
      <c r="B128" s="154">
        <f t="shared" si="40"/>
        <v>2140</v>
      </c>
      <c r="C128" s="29">
        <v>4.79</v>
      </c>
      <c r="D128" s="152">
        <f t="shared" si="36"/>
        <v>3.82E-3</v>
      </c>
      <c r="E128" s="188">
        <v>0</v>
      </c>
      <c r="F128" s="191">
        <f t="shared" si="38"/>
        <v>0</v>
      </c>
      <c r="G128" s="188">
        <v>0</v>
      </c>
      <c r="H128" s="188">
        <v>0</v>
      </c>
      <c r="I128" s="188">
        <v>0</v>
      </c>
      <c r="J128" s="188">
        <v>0</v>
      </c>
      <c r="K128" s="188">
        <v>0</v>
      </c>
      <c r="L128" s="188">
        <v>0</v>
      </c>
      <c r="M128" s="191">
        <f t="shared" si="21"/>
        <v>0</v>
      </c>
      <c r="N128" s="188">
        <v>0</v>
      </c>
      <c r="O128" s="188">
        <v>0</v>
      </c>
      <c r="P128" s="188">
        <v>0</v>
      </c>
      <c r="Q128" s="188">
        <v>0</v>
      </c>
      <c r="R128" s="188">
        <v>0</v>
      </c>
      <c r="S128" s="188">
        <v>0</v>
      </c>
      <c r="T128" s="188">
        <v>0</v>
      </c>
      <c r="U128" s="191">
        <f t="shared" si="22"/>
        <v>0</v>
      </c>
      <c r="V128" s="188">
        <v>0</v>
      </c>
      <c r="W128" s="188">
        <v>0</v>
      </c>
      <c r="X128" s="188">
        <v>0</v>
      </c>
      <c r="Y128" s="188">
        <v>0</v>
      </c>
      <c r="Z128" s="188">
        <v>0</v>
      </c>
      <c r="AA128" s="188">
        <v>0</v>
      </c>
      <c r="AB128" s="188">
        <v>0</v>
      </c>
      <c r="AC128" s="191">
        <f t="shared" si="23"/>
        <v>0</v>
      </c>
      <c r="AD128" s="188">
        <v>0</v>
      </c>
      <c r="AE128" s="188">
        <v>0</v>
      </c>
      <c r="AF128" s="188">
        <v>0</v>
      </c>
      <c r="AG128" s="188">
        <v>0</v>
      </c>
      <c r="AH128" s="191">
        <f t="shared" si="24"/>
        <v>0</v>
      </c>
      <c r="AI128" s="188">
        <v>0</v>
      </c>
      <c r="AJ128" s="188">
        <v>0</v>
      </c>
      <c r="AK128" s="188">
        <v>0</v>
      </c>
      <c r="AL128" s="188">
        <v>0</v>
      </c>
      <c r="AM128" s="188">
        <v>0</v>
      </c>
      <c r="AN128" s="188">
        <v>0</v>
      </c>
      <c r="AO128" s="188">
        <v>0</v>
      </c>
      <c r="AP128" s="188">
        <v>0</v>
      </c>
      <c r="AQ128" s="188">
        <v>0</v>
      </c>
      <c r="AR128" s="191">
        <f t="shared" si="25"/>
        <v>0</v>
      </c>
      <c r="AS128" s="191">
        <f t="shared" si="26"/>
        <v>0</v>
      </c>
      <c r="AT128" s="188">
        <v>0</v>
      </c>
      <c r="AU128" s="188">
        <v>0</v>
      </c>
      <c r="AV128" s="188">
        <v>0</v>
      </c>
      <c r="AW128" s="188">
        <v>0</v>
      </c>
      <c r="AX128" s="188">
        <v>0</v>
      </c>
      <c r="AY128" s="188">
        <v>0</v>
      </c>
      <c r="AZ128" s="191">
        <f t="shared" si="27"/>
        <v>0</v>
      </c>
      <c r="BA128" s="188">
        <v>0</v>
      </c>
      <c r="BB128" s="188">
        <v>0</v>
      </c>
      <c r="BC128" s="188">
        <v>0</v>
      </c>
      <c r="BD128" s="188">
        <v>0</v>
      </c>
      <c r="BE128" s="188">
        <v>0</v>
      </c>
      <c r="BF128" s="188">
        <v>0</v>
      </c>
      <c r="BG128" s="188">
        <v>0</v>
      </c>
      <c r="BH128" s="188">
        <v>0</v>
      </c>
      <c r="BI128" s="188">
        <v>0</v>
      </c>
      <c r="BJ128" s="191">
        <f t="shared" si="28"/>
        <v>0</v>
      </c>
      <c r="BK128" s="191">
        <f t="shared" si="29"/>
        <v>0</v>
      </c>
      <c r="BL128" s="191">
        <f>$BO$9+SUMPRODUCT($D$10:D128,$BK$10:BK128)</f>
        <v>-2363633475.7624879</v>
      </c>
      <c r="BM128" s="190">
        <f t="shared" si="30"/>
        <v>4.79</v>
      </c>
      <c r="BN128" s="191">
        <f t="shared" si="33"/>
        <v>0</v>
      </c>
      <c r="BO128" s="192">
        <f t="shared" si="31"/>
        <v>0</v>
      </c>
      <c r="BP128" s="189">
        <f t="shared" si="34"/>
        <v>0</v>
      </c>
      <c r="BQ128" s="189">
        <f t="shared" si="35"/>
        <v>0</v>
      </c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153">
        <f t="shared" si="40"/>
        <v>120</v>
      </c>
      <c r="B129" s="154">
        <f t="shared" si="40"/>
        <v>2141</v>
      </c>
      <c r="C129" s="29">
        <v>4.79</v>
      </c>
      <c r="D129" s="152">
        <f t="shared" si="36"/>
        <v>3.65E-3</v>
      </c>
      <c r="E129" s="188">
        <v>0</v>
      </c>
      <c r="F129" s="191">
        <f t="shared" si="38"/>
        <v>0</v>
      </c>
      <c r="G129" s="188">
        <v>0</v>
      </c>
      <c r="H129" s="188">
        <v>0</v>
      </c>
      <c r="I129" s="188">
        <v>0</v>
      </c>
      <c r="J129" s="188">
        <v>0</v>
      </c>
      <c r="K129" s="188">
        <v>0</v>
      </c>
      <c r="L129" s="188">
        <v>0</v>
      </c>
      <c r="M129" s="191">
        <f t="shared" si="21"/>
        <v>0</v>
      </c>
      <c r="N129" s="188">
        <v>0</v>
      </c>
      <c r="O129" s="188">
        <v>0</v>
      </c>
      <c r="P129" s="188">
        <v>0</v>
      </c>
      <c r="Q129" s="188">
        <v>0</v>
      </c>
      <c r="R129" s="188">
        <v>0</v>
      </c>
      <c r="S129" s="188">
        <v>0</v>
      </c>
      <c r="T129" s="188">
        <v>0</v>
      </c>
      <c r="U129" s="191">
        <f t="shared" si="22"/>
        <v>0</v>
      </c>
      <c r="V129" s="188">
        <v>0</v>
      </c>
      <c r="W129" s="188">
        <v>0</v>
      </c>
      <c r="X129" s="188">
        <v>0</v>
      </c>
      <c r="Y129" s="188">
        <v>0</v>
      </c>
      <c r="Z129" s="188">
        <v>0</v>
      </c>
      <c r="AA129" s="188">
        <v>0</v>
      </c>
      <c r="AB129" s="188">
        <v>0</v>
      </c>
      <c r="AC129" s="191">
        <f t="shared" si="23"/>
        <v>0</v>
      </c>
      <c r="AD129" s="188">
        <v>0</v>
      </c>
      <c r="AE129" s="188">
        <v>0</v>
      </c>
      <c r="AF129" s="188">
        <v>0</v>
      </c>
      <c r="AG129" s="188">
        <v>0</v>
      </c>
      <c r="AH129" s="191">
        <f t="shared" si="24"/>
        <v>0</v>
      </c>
      <c r="AI129" s="188">
        <v>0</v>
      </c>
      <c r="AJ129" s="188">
        <v>0</v>
      </c>
      <c r="AK129" s="188">
        <v>0</v>
      </c>
      <c r="AL129" s="188">
        <v>0</v>
      </c>
      <c r="AM129" s="188">
        <v>0</v>
      </c>
      <c r="AN129" s="188">
        <v>0</v>
      </c>
      <c r="AO129" s="188">
        <v>0</v>
      </c>
      <c r="AP129" s="188">
        <v>0</v>
      </c>
      <c r="AQ129" s="188">
        <v>0</v>
      </c>
      <c r="AR129" s="191">
        <f t="shared" si="25"/>
        <v>0</v>
      </c>
      <c r="AS129" s="191">
        <f t="shared" si="26"/>
        <v>0</v>
      </c>
      <c r="AT129" s="188">
        <v>0</v>
      </c>
      <c r="AU129" s="188">
        <v>0</v>
      </c>
      <c r="AV129" s="188">
        <v>0</v>
      </c>
      <c r="AW129" s="188">
        <v>0</v>
      </c>
      <c r="AX129" s="188">
        <v>0</v>
      </c>
      <c r="AY129" s="188">
        <v>0</v>
      </c>
      <c r="AZ129" s="191">
        <f t="shared" si="27"/>
        <v>0</v>
      </c>
      <c r="BA129" s="188">
        <v>0</v>
      </c>
      <c r="BB129" s="188">
        <v>0</v>
      </c>
      <c r="BC129" s="188">
        <v>0</v>
      </c>
      <c r="BD129" s="188">
        <v>0</v>
      </c>
      <c r="BE129" s="188">
        <v>0</v>
      </c>
      <c r="BF129" s="188">
        <v>0</v>
      </c>
      <c r="BG129" s="188">
        <v>0</v>
      </c>
      <c r="BH129" s="188">
        <v>0</v>
      </c>
      <c r="BI129" s="188">
        <v>0</v>
      </c>
      <c r="BJ129" s="191">
        <f t="shared" si="28"/>
        <v>0</v>
      </c>
      <c r="BK129" s="191">
        <f t="shared" si="29"/>
        <v>0</v>
      </c>
      <c r="BL129" s="191">
        <f>$BO$9+SUMPRODUCT($D$10:D129,$BK$10:BK129)</f>
        <v>-2363633475.7624879</v>
      </c>
      <c r="BM129" s="190">
        <f t="shared" si="30"/>
        <v>4.79</v>
      </c>
      <c r="BN129" s="191">
        <f t="shared" si="33"/>
        <v>0</v>
      </c>
      <c r="BO129" s="192">
        <f t="shared" si="31"/>
        <v>0</v>
      </c>
      <c r="BP129" s="189">
        <f t="shared" si="34"/>
        <v>0</v>
      </c>
      <c r="BQ129" s="189">
        <f t="shared" si="35"/>
        <v>0</v>
      </c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153">
        <f t="shared" si="40"/>
        <v>121</v>
      </c>
      <c r="B130" s="154">
        <f t="shared" si="40"/>
        <v>2142</v>
      </c>
      <c r="C130" s="29">
        <v>4.79</v>
      </c>
      <c r="D130" s="152">
        <f t="shared" si="36"/>
        <v>3.48E-3</v>
      </c>
      <c r="E130" s="188">
        <v>0</v>
      </c>
      <c r="F130" s="191">
        <f t="shared" si="38"/>
        <v>0</v>
      </c>
      <c r="G130" s="188">
        <v>0</v>
      </c>
      <c r="H130" s="188">
        <v>0</v>
      </c>
      <c r="I130" s="188">
        <v>0</v>
      </c>
      <c r="J130" s="188">
        <v>0</v>
      </c>
      <c r="K130" s="188">
        <v>0</v>
      </c>
      <c r="L130" s="188">
        <v>0</v>
      </c>
      <c r="M130" s="191">
        <f t="shared" si="21"/>
        <v>0</v>
      </c>
      <c r="N130" s="188">
        <v>0</v>
      </c>
      <c r="O130" s="188">
        <v>0</v>
      </c>
      <c r="P130" s="188">
        <v>0</v>
      </c>
      <c r="Q130" s="188">
        <v>0</v>
      </c>
      <c r="R130" s="188">
        <v>0</v>
      </c>
      <c r="S130" s="188">
        <v>0</v>
      </c>
      <c r="T130" s="188">
        <v>0</v>
      </c>
      <c r="U130" s="191">
        <f t="shared" si="22"/>
        <v>0</v>
      </c>
      <c r="V130" s="188">
        <v>0</v>
      </c>
      <c r="W130" s="188">
        <v>0</v>
      </c>
      <c r="X130" s="188">
        <v>0</v>
      </c>
      <c r="Y130" s="188">
        <v>0</v>
      </c>
      <c r="Z130" s="188">
        <v>0</v>
      </c>
      <c r="AA130" s="188">
        <v>0</v>
      </c>
      <c r="AB130" s="188">
        <v>0</v>
      </c>
      <c r="AC130" s="191">
        <f t="shared" si="23"/>
        <v>0</v>
      </c>
      <c r="AD130" s="188">
        <v>0</v>
      </c>
      <c r="AE130" s="188">
        <v>0</v>
      </c>
      <c r="AF130" s="188">
        <v>0</v>
      </c>
      <c r="AG130" s="188">
        <v>0</v>
      </c>
      <c r="AH130" s="191">
        <f t="shared" si="24"/>
        <v>0</v>
      </c>
      <c r="AI130" s="188">
        <v>0</v>
      </c>
      <c r="AJ130" s="188">
        <v>0</v>
      </c>
      <c r="AK130" s="188">
        <v>0</v>
      </c>
      <c r="AL130" s="188">
        <v>0</v>
      </c>
      <c r="AM130" s="188">
        <v>0</v>
      </c>
      <c r="AN130" s="188">
        <v>0</v>
      </c>
      <c r="AO130" s="188">
        <v>0</v>
      </c>
      <c r="AP130" s="188">
        <v>0</v>
      </c>
      <c r="AQ130" s="188">
        <v>0</v>
      </c>
      <c r="AR130" s="191">
        <f t="shared" si="25"/>
        <v>0</v>
      </c>
      <c r="AS130" s="191">
        <f t="shared" si="26"/>
        <v>0</v>
      </c>
      <c r="AT130" s="188">
        <v>0</v>
      </c>
      <c r="AU130" s="188">
        <v>0</v>
      </c>
      <c r="AV130" s="188">
        <v>0</v>
      </c>
      <c r="AW130" s="188">
        <v>0</v>
      </c>
      <c r="AX130" s="188">
        <v>0</v>
      </c>
      <c r="AY130" s="188">
        <v>0</v>
      </c>
      <c r="AZ130" s="191">
        <f t="shared" si="27"/>
        <v>0</v>
      </c>
      <c r="BA130" s="188">
        <v>0</v>
      </c>
      <c r="BB130" s="188">
        <v>0</v>
      </c>
      <c r="BC130" s="188">
        <v>0</v>
      </c>
      <c r="BD130" s="188">
        <v>0</v>
      </c>
      <c r="BE130" s="188">
        <v>0</v>
      </c>
      <c r="BF130" s="188">
        <v>0</v>
      </c>
      <c r="BG130" s="188">
        <v>0</v>
      </c>
      <c r="BH130" s="188">
        <v>0</v>
      </c>
      <c r="BI130" s="188">
        <v>0</v>
      </c>
      <c r="BJ130" s="191">
        <f t="shared" si="28"/>
        <v>0</v>
      </c>
      <c r="BK130" s="191">
        <f t="shared" si="29"/>
        <v>0</v>
      </c>
      <c r="BL130" s="191">
        <f>$BO$9+SUMPRODUCT($D$10:D130,$BK$10:BK130)</f>
        <v>-2363633475.7624879</v>
      </c>
      <c r="BM130" s="190">
        <f t="shared" si="30"/>
        <v>4.79</v>
      </c>
      <c r="BN130" s="191">
        <f t="shared" si="33"/>
        <v>0</v>
      </c>
      <c r="BO130" s="192">
        <f t="shared" si="31"/>
        <v>0</v>
      </c>
      <c r="BP130" s="189">
        <f t="shared" si="34"/>
        <v>0</v>
      </c>
      <c r="BQ130" s="189">
        <f t="shared" si="35"/>
        <v>0</v>
      </c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153">
        <f t="shared" si="40"/>
        <v>122</v>
      </c>
      <c r="B131" s="154">
        <f t="shared" si="40"/>
        <v>2143</v>
      </c>
      <c r="C131" s="29">
        <v>4.79</v>
      </c>
      <c r="D131" s="152">
        <f t="shared" si="36"/>
        <v>3.32E-3</v>
      </c>
      <c r="E131" s="188">
        <v>0</v>
      </c>
      <c r="F131" s="191">
        <f t="shared" si="38"/>
        <v>0</v>
      </c>
      <c r="G131" s="188">
        <v>0</v>
      </c>
      <c r="H131" s="188">
        <v>0</v>
      </c>
      <c r="I131" s="188">
        <v>0</v>
      </c>
      <c r="J131" s="188">
        <v>0</v>
      </c>
      <c r="K131" s="188">
        <v>0</v>
      </c>
      <c r="L131" s="188">
        <v>0</v>
      </c>
      <c r="M131" s="191">
        <f t="shared" si="21"/>
        <v>0</v>
      </c>
      <c r="N131" s="188">
        <v>0</v>
      </c>
      <c r="O131" s="188">
        <v>0</v>
      </c>
      <c r="P131" s="188">
        <v>0</v>
      </c>
      <c r="Q131" s="188">
        <v>0</v>
      </c>
      <c r="R131" s="188">
        <v>0</v>
      </c>
      <c r="S131" s="188">
        <v>0</v>
      </c>
      <c r="T131" s="188">
        <v>0</v>
      </c>
      <c r="U131" s="191">
        <f t="shared" si="22"/>
        <v>0</v>
      </c>
      <c r="V131" s="188">
        <v>0</v>
      </c>
      <c r="W131" s="188">
        <v>0</v>
      </c>
      <c r="X131" s="188">
        <v>0</v>
      </c>
      <c r="Y131" s="188">
        <v>0</v>
      </c>
      <c r="Z131" s="188">
        <v>0</v>
      </c>
      <c r="AA131" s="188">
        <v>0</v>
      </c>
      <c r="AB131" s="188">
        <v>0</v>
      </c>
      <c r="AC131" s="191">
        <f t="shared" si="23"/>
        <v>0</v>
      </c>
      <c r="AD131" s="188">
        <v>0</v>
      </c>
      <c r="AE131" s="188">
        <v>0</v>
      </c>
      <c r="AF131" s="188">
        <v>0</v>
      </c>
      <c r="AG131" s="188">
        <v>0</v>
      </c>
      <c r="AH131" s="191">
        <f t="shared" si="24"/>
        <v>0</v>
      </c>
      <c r="AI131" s="188">
        <v>0</v>
      </c>
      <c r="AJ131" s="188">
        <v>0</v>
      </c>
      <c r="AK131" s="188">
        <v>0</v>
      </c>
      <c r="AL131" s="188">
        <v>0</v>
      </c>
      <c r="AM131" s="188">
        <v>0</v>
      </c>
      <c r="AN131" s="188">
        <v>0</v>
      </c>
      <c r="AO131" s="188">
        <v>0</v>
      </c>
      <c r="AP131" s="188">
        <v>0</v>
      </c>
      <c r="AQ131" s="188">
        <v>0</v>
      </c>
      <c r="AR131" s="191">
        <f t="shared" si="25"/>
        <v>0</v>
      </c>
      <c r="AS131" s="191">
        <f t="shared" si="26"/>
        <v>0</v>
      </c>
      <c r="AT131" s="188">
        <v>0</v>
      </c>
      <c r="AU131" s="188">
        <v>0</v>
      </c>
      <c r="AV131" s="188">
        <v>0</v>
      </c>
      <c r="AW131" s="188">
        <v>0</v>
      </c>
      <c r="AX131" s="188">
        <v>0</v>
      </c>
      <c r="AY131" s="188">
        <v>0</v>
      </c>
      <c r="AZ131" s="191">
        <f t="shared" si="27"/>
        <v>0</v>
      </c>
      <c r="BA131" s="188">
        <v>0</v>
      </c>
      <c r="BB131" s="188">
        <v>0</v>
      </c>
      <c r="BC131" s="188">
        <v>0</v>
      </c>
      <c r="BD131" s="188">
        <v>0</v>
      </c>
      <c r="BE131" s="188">
        <v>0</v>
      </c>
      <c r="BF131" s="188">
        <v>0</v>
      </c>
      <c r="BG131" s="188">
        <v>0</v>
      </c>
      <c r="BH131" s="188">
        <v>0</v>
      </c>
      <c r="BI131" s="188">
        <v>0</v>
      </c>
      <c r="BJ131" s="191">
        <f t="shared" si="28"/>
        <v>0</v>
      </c>
      <c r="BK131" s="191">
        <f t="shared" si="29"/>
        <v>0</v>
      </c>
      <c r="BL131" s="191">
        <f>$BO$9+SUMPRODUCT($D$10:D131,$BK$10:BK131)</f>
        <v>-2363633475.7624879</v>
      </c>
      <c r="BM131" s="190">
        <f t="shared" si="30"/>
        <v>4.79</v>
      </c>
      <c r="BN131" s="191">
        <f t="shared" si="33"/>
        <v>0</v>
      </c>
      <c r="BO131" s="192">
        <f t="shared" si="31"/>
        <v>0</v>
      </c>
      <c r="BP131" s="189">
        <f t="shared" si="34"/>
        <v>0</v>
      </c>
      <c r="BQ131" s="189">
        <f t="shared" si="35"/>
        <v>0</v>
      </c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153">
        <f t="shared" si="40"/>
        <v>123</v>
      </c>
      <c r="B132" s="154">
        <f t="shared" si="40"/>
        <v>2144</v>
      </c>
      <c r="C132" s="29">
        <v>4.79</v>
      </c>
      <c r="D132" s="152">
        <f t="shared" si="36"/>
        <v>3.1700000000000001E-3</v>
      </c>
      <c r="E132" s="188">
        <v>0</v>
      </c>
      <c r="F132" s="191">
        <f t="shared" si="38"/>
        <v>0</v>
      </c>
      <c r="G132" s="188">
        <v>0</v>
      </c>
      <c r="H132" s="188">
        <v>0</v>
      </c>
      <c r="I132" s="188">
        <v>0</v>
      </c>
      <c r="J132" s="188">
        <v>0</v>
      </c>
      <c r="K132" s="188">
        <v>0</v>
      </c>
      <c r="L132" s="188">
        <v>0</v>
      </c>
      <c r="M132" s="191">
        <f t="shared" si="21"/>
        <v>0</v>
      </c>
      <c r="N132" s="188">
        <v>0</v>
      </c>
      <c r="O132" s="188">
        <v>0</v>
      </c>
      <c r="P132" s="188">
        <v>0</v>
      </c>
      <c r="Q132" s="188">
        <v>0</v>
      </c>
      <c r="R132" s="188">
        <v>0</v>
      </c>
      <c r="S132" s="188">
        <v>0</v>
      </c>
      <c r="T132" s="188">
        <v>0</v>
      </c>
      <c r="U132" s="191">
        <f t="shared" si="22"/>
        <v>0</v>
      </c>
      <c r="V132" s="188">
        <v>0</v>
      </c>
      <c r="W132" s="188">
        <v>0</v>
      </c>
      <c r="X132" s="188">
        <v>0</v>
      </c>
      <c r="Y132" s="188">
        <v>0</v>
      </c>
      <c r="Z132" s="188">
        <v>0</v>
      </c>
      <c r="AA132" s="188">
        <v>0</v>
      </c>
      <c r="AB132" s="188">
        <v>0</v>
      </c>
      <c r="AC132" s="191">
        <f t="shared" si="23"/>
        <v>0</v>
      </c>
      <c r="AD132" s="188">
        <v>0</v>
      </c>
      <c r="AE132" s="188">
        <v>0</v>
      </c>
      <c r="AF132" s="188">
        <v>0</v>
      </c>
      <c r="AG132" s="188">
        <v>0</v>
      </c>
      <c r="AH132" s="191">
        <f t="shared" si="24"/>
        <v>0</v>
      </c>
      <c r="AI132" s="188">
        <v>0</v>
      </c>
      <c r="AJ132" s="188">
        <v>0</v>
      </c>
      <c r="AK132" s="188">
        <v>0</v>
      </c>
      <c r="AL132" s="188">
        <v>0</v>
      </c>
      <c r="AM132" s="188">
        <v>0</v>
      </c>
      <c r="AN132" s="188">
        <v>0</v>
      </c>
      <c r="AO132" s="188">
        <v>0</v>
      </c>
      <c r="AP132" s="188">
        <v>0</v>
      </c>
      <c r="AQ132" s="188">
        <v>0</v>
      </c>
      <c r="AR132" s="191">
        <f t="shared" si="25"/>
        <v>0</v>
      </c>
      <c r="AS132" s="191">
        <f t="shared" si="26"/>
        <v>0</v>
      </c>
      <c r="AT132" s="188">
        <v>0</v>
      </c>
      <c r="AU132" s="188">
        <v>0</v>
      </c>
      <c r="AV132" s="188">
        <v>0</v>
      </c>
      <c r="AW132" s="188">
        <v>0</v>
      </c>
      <c r="AX132" s="188">
        <v>0</v>
      </c>
      <c r="AY132" s="188">
        <v>0</v>
      </c>
      <c r="AZ132" s="191">
        <f t="shared" si="27"/>
        <v>0</v>
      </c>
      <c r="BA132" s="188">
        <v>0</v>
      </c>
      <c r="BB132" s="188">
        <v>0</v>
      </c>
      <c r="BC132" s="188">
        <v>0</v>
      </c>
      <c r="BD132" s="188">
        <v>0</v>
      </c>
      <c r="BE132" s="188">
        <v>0</v>
      </c>
      <c r="BF132" s="188">
        <v>0</v>
      </c>
      <c r="BG132" s="188">
        <v>0</v>
      </c>
      <c r="BH132" s="188">
        <v>0</v>
      </c>
      <c r="BI132" s="188">
        <v>0</v>
      </c>
      <c r="BJ132" s="191">
        <f t="shared" si="28"/>
        <v>0</v>
      </c>
      <c r="BK132" s="191">
        <f t="shared" si="29"/>
        <v>0</v>
      </c>
      <c r="BL132" s="191">
        <f>$BO$9+SUMPRODUCT($D$10:D132,$BK$10:BK132)</f>
        <v>-2363633475.7624879</v>
      </c>
      <c r="BM132" s="190">
        <f t="shared" si="30"/>
        <v>4.79</v>
      </c>
      <c r="BN132" s="191">
        <f t="shared" si="33"/>
        <v>0</v>
      </c>
      <c r="BO132" s="192">
        <f t="shared" si="31"/>
        <v>0</v>
      </c>
      <c r="BP132" s="189">
        <f t="shared" si="34"/>
        <v>0</v>
      </c>
      <c r="BQ132" s="189">
        <f t="shared" si="35"/>
        <v>0</v>
      </c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153">
        <f t="shared" si="40"/>
        <v>124</v>
      </c>
      <c r="B133" s="154">
        <f t="shared" si="40"/>
        <v>2145</v>
      </c>
      <c r="C133" s="29">
        <v>4.79</v>
      </c>
      <c r="D133" s="152">
        <f t="shared" si="36"/>
        <v>3.0300000000000001E-3</v>
      </c>
      <c r="E133" s="188">
        <v>0</v>
      </c>
      <c r="F133" s="191">
        <f t="shared" si="38"/>
        <v>0</v>
      </c>
      <c r="G133" s="188">
        <v>0</v>
      </c>
      <c r="H133" s="188">
        <v>0</v>
      </c>
      <c r="I133" s="188">
        <v>0</v>
      </c>
      <c r="J133" s="188">
        <v>0</v>
      </c>
      <c r="K133" s="188">
        <v>0</v>
      </c>
      <c r="L133" s="188">
        <v>0</v>
      </c>
      <c r="M133" s="191">
        <f t="shared" si="21"/>
        <v>0</v>
      </c>
      <c r="N133" s="188">
        <v>0</v>
      </c>
      <c r="O133" s="188">
        <v>0</v>
      </c>
      <c r="P133" s="188">
        <v>0</v>
      </c>
      <c r="Q133" s="188">
        <v>0</v>
      </c>
      <c r="R133" s="188">
        <v>0</v>
      </c>
      <c r="S133" s="188">
        <v>0</v>
      </c>
      <c r="T133" s="188">
        <v>0</v>
      </c>
      <c r="U133" s="191">
        <f t="shared" si="22"/>
        <v>0</v>
      </c>
      <c r="V133" s="188">
        <v>0</v>
      </c>
      <c r="W133" s="188">
        <v>0</v>
      </c>
      <c r="X133" s="188">
        <v>0</v>
      </c>
      <c r="Y133" s="188">
        <v>0</v>
      </c>
      <c r="Z133" s="188">
        <v>0</v>
      </c>
      <c r="AA133" s="188">
        <v>0</v>
      </c>
      <c r="AB133" s="188">
        <v>0</v>
      </c>
      <c r="AC133" s="191">
        <f t="shared" si="23"/>
        <v>0</v>
      </c>
      <c r="AD133" s="188">
        <v>0</v>
      </c>
      <c r="AE133" s="188">
        <v>0</v>
      </c>
      <c r="AF133" s="188">
        <v>0</v>
      </c>
      <c r="AG133" s="188">
        <v>0</v>
      </c>
      <c r="AH133" s="191">
        <f t="shared" si="24"/>
        <v>0</v>
      </c>
      <c r="AI133" s="188">
        <v>0</v>
      </c>
      <c r="AJ133" s="188">
        <v>0</v>
      </c>
      <c r="AK133" s="188">
        <v>0</v>
      </c>
      <c r="AL133" s="188">
        <v>0</v>
      </c>
      <c r="AM133" s="188">
        <v>0</v>
      </c>
      <c r="AN133" s="188">
        <v>0</v>
      </c>
      <c r="AO133" s="188">
        <v>0</v>
      </c>
      <c r="AP133" s="188">
        <v>0</v>
      </c>
      <c r="AQ133" s="188">
        <v>0</v>
      </c>
      <c r="AR133" s="191">
        <f t="shared" si="25"/>
        <v>0</v>
      </c>
      <c r="AS133" s="191">
        <f t="shared" si="26"/>
        <v>0</v>
      </c>
      <c r="AT133" s="188">
        <v>0</v>
      </c>
      <c r="AU133" s="188">
        <v>0</v>
      </c>
      <c r="AV133" s="188">
        <v>0</v>
      </c>
      <c r="AW133" s="188">
        <v>0</v>
      </c>
      <c r="AX133" s="188">
        <v>0</v>
      </c>
      <c r="AY133" s="188">
        <v>0</v>
      </c>
      <c r="AZ133" s="191">
        <f t="shared" si="27"/>
        <v>0</v>
      </c>
      <c r="BA133" s="188">
        <v>0</v>
      </c>
      <c r="BB133" s="188">
        <v>0</v>
      </c>
      <c r="BC133" s="188">
        <v>0</v>
      </c>
      <c r="BD133" s="188">
        <v>0</v>
      </c>
      <c r="BE133" s="188">
        <v>0</v>
      </c>
      <c r="BF133" s="188">
        <v>0</v>
      </c>
      <c r="BG133" s="188">
        <v>0</v>
      </c>
      <c r="BH133" s="188">
        <v>0</v>
      </c>
      <c r="BI133" s="188">
        <v>0</v>
      </c>
      <c r="BJ133" s="191">
        <f t="shared" si="28"/>
        <v>0</v>
      </c>
      <c r="BK133" s="191">
        <f t="shared" si="29"/>
        <v>0</v>
      </c>
      <c r="BL133" s="191">
        <f>$BO$9+SUMPRODUCT($D$10:D133,$BK$10:BK133)</f>
        <v>-2363633475.7624879</v>
      </c>
      <c r="BM133" s="190">
        <f t="shared" si="30"/>
        <v>4.79</v>
      </c>
      <c r="BN133" s="191">
        <f t="shared" si="33"/>
        <v>0</v>
      </c>
      <c r="BO133" s="192">
        <f t="shared" si="31"/>
        <v>0</v>
      </c>
      <c r="BP133" s="189">
        <f t="shared" si="34"/>
        <v>0</v>
      </c>
      <c r="BQ133" s="189">
        <f t="shared" si="35"/>
        <v>0</v>
      </c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153">
        <f t="shared" si="40"/>
        <v>125</v>
      </c>
      <c r="B134" s="154">
        <f t="shared" si="40"/>
        <v>2146</v>
      </c>
      <c r="C134" s="29">
        <v>4.79</v>
      </c>
      <c r="D134" s="152">
        <f t="shared" si="36"/>
        <v>2.8900000000000002E-3</v>
      </c>
      <c r="E134" s="188">
        <v>0</v>
      </c>
      <c r="F134" s="191">
        <f t="shared" si="38"/>
        <v>0</v>
      </c>
      <c r="G134" s="188">
        <v>0</v>
      </c>
      <c r="H134" s="188">
        <v>0</v>
      </c>
      <c r="I134" s="188">
        <v>0</v>
      </c>
      <c r="J134" s="188">
        <v>0</v>
      </c>
      <c r="K134" s="188">
        <v>0</v>
      </c>
      <c r="L134" s="188">
        <v>0</v>
      </c>
      <c r="M134" s="191">
        <f t="shared" si="21"/>
        <v>0</v>
      </c>
      <c r="N134" s="188">
        <v>0</v>
      </c>
      <c r="O134" s="188">
        <v>0</v>
      </c>
      <c r="P134" s="188">
        <v>0</v>
      </c>
      <c r="Q134" s="188">
        <v>0</v>
      </c>
      <c r="R134" s="188">
        <v>0</v>
      </c>
      <c r="S134" s="188">
        <v>0</v>
      </c>
      <c r="T134" s="188">
        <v>0</v>
      </c>
      <c r="U134" s="191">
        <f t="shared" si="22"/>
        <v>0</v>
      </c>
      <c r="V134" s="188">
        <v>0</v>
      </c>
      <c r="W134" s="188">
        <v>0</v>
      </c>
      <c r="X134" s="188">
        <v>0</v>
      </c>
      <c r="Y134" s="188">
        <v>0</v>
      </c>
      <c r="Z134" s="188">
        <v>0</v>
      </c>
      <c r="AA134" s="188">
        <v>0</v>
      </c>
      <c r="AB134" s="188">
        <v>0</v>
      </c>
      <c r="AC134" s="191">
        <f t="shared" si="23"/>
        <v>0</v>
      </c>
      <c r="AD134" s="188">
        <v>0</v>
      </c>
      <c r="AE134" s="188">
        <v>0</v>
      </c>
      <c r="AF134" s="188">
        <v>0</v>
      </c>
      <c r="AG134" s="188">
        <v>0</v>
      </c>
      <c r="AH134" s="191">
        <f t="shared" si="24"/>
        <v>0</v>
      </c>
      <c r="AI134" s="188">
        <v>0</v>
      </c>
      <c r="AJ134" s="188">
        <v>0</v>
      </c>
      <c r="AK134" s="188">
        <v>0</v>
      </c>
      <c r="AL134" s="188">
        <v>0</v>
      </c>
      <c r="AM134" s="188">
        <v>0</v>
      </c>
      <c r="AN134" s="188">
        <v>0</v>
      </c>
      <c r="AO134" s="188">
        <v>0</v>
      </c>
      <c r="AP134" s="188">
        <v>0</v>
      </c>
      <c r="AQ134" s="188">
        <v>0</v>
      </c>
      <c r="AR134" s="191">
        <f t="shared" si="25"/>
        <v>0</v>
      </c>
      <c r="AS134" s="191">
        <f t="shared" si="26"/>
        <v>0</v>
      </c>
      <c r="AT134" s="188">
        <v>0</v>
      </c>
      <c r="AU134" s="188">
        <v>0</v>
      </c>
      <c r="AV134" s="188">
        <v>0</v>
      </c>
      <c r="AW134" s="188">
        <v>0</v>
      </c>
      <c r="AX134" s="188">
        <v>0</v>
      </c>
      <c r="AY134" s="188">
        <v>0</v>
      </c>
      <c r="AZ134" s="191">
        <f t="shared" si="27"/>
        <v>0</v>
      </c>
      <c r="BA134" s="188">
        <v>0</v>
      </c>
      <c r="BB134" s="188">
        <v>0</v>
      </c>
      <c r="BC134" s="188">
        <v>0</v>
      </c>
      <c r="BD134" s="188">
        <v>0</v>
      </c>
      <c r="BE134" s="188">
        <v>0</v>
      </c>
      <c r="BF134" s="188">
        <v>0</v>
      </c>
      <c r="BG134" s="188">
        <v>0</v>
      </c>
      <c r="BH134" s="188">
        <v>0</v>
      </c>
      <c r="BI134" s="188">
        <v>0</v>
      </c>
      <c r="BJ134" s="191">
        <f t="shared" si="28"/>
        <v>0</v>
      </c>
      <c r="BK134" s="191">
        <f t="shared" si="29"/>
        <v>0</v>
      </c>
      <c r="BL134" s="191">
        <f>$BO$9+SUMPRODUCT($D$10:D134,$BK$10:BK134)</f>
        <v>-2363633475.7624879</v>
      </c>
      <c r="BM134" s="190">
        <f t="shared" si="30"/>
        <v>4.79</v>
      </c>
      <c r="BN134" s="191">
        <f t="shared" si="33"/>
        <v>0</v>
      </c>
      <c r="BO134" s="192">
        <f t="shared" si="31"/>
        <v>0</v>
      </c>
      <c r="BP134" s="189">
        <f t="shared" si="34"/>
        <v>0</v>
      </c>
      <c r="BQ134" s="189">
        <f t="shared" si="35"/>
        <v>0</v>
      </c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153">
        <f t="shared" si="40"/>
        <v>126</v>
      </c>
      <c r="B135" s="154">
        <f t="shared" si="40"/>
        <v>2147</v>
      </c>
      <c r="C135" s="29">
        <v>4.79</v>
      </c>
      <c r="D135" s="152">
        <f t="shared" si="36"/>
        <v>2.7599999999999999E-3</v>
      </c>
      <c r="E135" s="188">
        <v>0</v>
      </c>
      <c r="F135" s="191">
        <f t="shared" si="38"/>
        <v>0</v>
      </c>
      <c r="G135" s="188">
        <v>0</v>
      </c>
      <c r="H135" s="188">
        <v>0</v>
      </c>
      <c r="I135" s="188">
        <v>0</v>
      </c>
      <c r="J135" s="188">
        <v>0</v>
      </c>
      <c r="K135" s="188">
        <v>0</v>
      </c>
      <c r="L135" s="188">
        <v>0</v>
      </c>
      <c r="M135" s="191">
        <f t="shared" si="21"/>
        <v>0</v>
      </c>
      <c r="N135" s="188">
        <v>0</v>
      </c>
      <c r="O135" s="188">
        <v>0</v>
      </c>
      <c r="P135" s="188">
        <v>0</v>
      </c>
      <c r="Q135" s="188">
        <v>0</v>
      </c>
      <c r="R135" s="188">
        <v>0</v>
      </c>
      <c r="S135" s="188">
        <v>0</v>
      </c>
      <c r="T135" s="188">
        <v>0</v>
      </c>
      <c r="U135" s="191">
        <f t="shared" si="22"/>
        <v>0</v>
      </c>
      <c r="V135" s="188">
        <v>0</v>
      </c>
      <c r="W135" s="188">
        <v>0</v>
      </c>
      <c r="X135" s="188">
        <v>0</v>
      </c>
      <c r="Y135" s="188">
        <v>0</v>
      </c>
      <c r="Z135" s="188">
        <v>0</v>
      </c>
      <c r="AA135" s="188">
        <v>0</v>
      </c>
      <c r="AB135" s="188">
        <v>0</v>
      </c>
      <c r="AC135" s="191">
        <f t="shared" si="23"/>
        <v>0</v>
      </c>
      <c r="AD135" s="188">
        <v>0</v>
      </c>
      <c r="AE135" s="188">
        <v>0</v>
      </c>
      <c r="AF135" s="188">
        <v>0</v>
      </c>
      <c r="AG135" s="188">
        <v>0</v>
      </c>
      <c r="AH135" s="191">
        <f t="shared" si="24"/>
        <v>0</v>
      </c>
      <c r="AI135" s="188">
        <v>0</v>
      </c>
      <c r="AJ135" s="188">
        <v>0</v>
      </c>
      <c r="AK135" s="188">
        <v>0</v>
      </c>
      <c r="AL135" s="188">
        <v>0</v>
      </c>
      <c r="AM135" s="188">
        <v>0</v>
      </c>
      <c r="AN135" s="188">
        <v>0</v>
      </c>
      <c r="AO135" s="188">
        <v>0</v>
      </c>
      <c r="AP135" s="188">
        <v>0</v>
      </c>
      <c r="AQ135" s="188">
        <v>0</v>
      </c>
      <c r="AR135" s="191">
        <f t="shared" si="25"/>
        <v>0</v>
      </c>
      <c r="AS135" s="191">
        <f t="shared" si="26"/>
        <v>0</v>
      </c>
      <c r="AT135" s="188">
        <v>0</v>
      </c>
      <c r="AU135" s="188">
        <v>0</v>
      </c>
      <c r="AV135" s="188">
        <v>0</v>
      </c>
      <c r="AW135" s="188">
        <v>0</v>
      </c>
      <c r="AX135" s="188">
        <v>0</v>
      </c>
      <c r="AY135" s="188">
        <v>0</v>
      </c>
      <c r="AZ135" s="191">
        <f t="shared" si="27"/>
        <v>0</v>
      </c>
      <c r="BA135" s="188">
        <v>0</v>
      </c>
      <c r="BB135" s="188">
        <v>0</v>
      </c>
      <c r="BC135" s="188">
        <v>0</v>
      </c>
      <c r="BD135" s="188">
        <v>0</v>
      </c>
      <c r="BE135" s="188">
        <v>0</v>
      </c>
      <c r="BF135" s="188">
        <v>0</v>
      </c>
      <c r="BG135" s="188">
        <v>0</v>
      </c>
      <c r="BH135" s="188">
        <v>0</v>
      </c>
      <c r="BI135" s="188">
        <v>0</v>
      </c>
      <c r="BJ135" s="191">
        <f t="shared" si="28"/>
        <v>0</v>
      </c>
      <c r="BK135" s="191">
        <f t="shared" si="29"/>
        <v>0</v>
      </c>
      <c r="BL135" s="191">
        <f>$BO$9+SUMPRODUCT($D$10:D135,$BK$10:BK135)</f>
        <v>-2363633475.7624879</v>
      </c>
      <c r="BM135" s="190">
        <f t="shared" si="30"/>
        <v>4.79</v>
      </c>
      <c r="BN135" s="191">
        <f t="shared" si="33"/>
        <v>0</v>
      </c>
      <c r="BO135" s="192">
        <f t="shared" si="31"/>
        <v>0</v>
      </c>
      <c r="BP135" s="189">
        <f t="shared" si="34"/>
        <v>0</v>
      </c>
      <c r="BQ135" s="189">
        <f t="shared" si="35"/>
        <v>0</v>
      </c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153">
        <f t="shared" si="40"/>
        <v>127</v>
      </c>
      <c r="B136" s="154">
        <f t="shared" si="40"/>
        <v>2148</v>
      </c>
      <c r="C136" s="29">
        <v>4.79</v>
      </c>
      <c r="D136" s="152">
        <f t="shared" si="36"/>
        <v>2.63E-3</v>
      </c>
      <c r="E136" s="188">
        <v>0</v>
      </c>
      <c r="F136" s="191">
        <f t="shared" si="38"/>
        <v>0</v>
      </c>
      <c r="G136" s="188">
        <v>0</v>
      </c>
      <c r="H136" s="188">
        <v>0</v>
      </c>
      <c r="I136" s="188">
        <v>0</v>
      </c>
      <c r="J136" s="188">
        <v>0</v>
      </c>
      <c r="K136" s="188">
        <v>0</v>
      </c>
      <c r="L136" s="188">
        <v>0</v>
      </c>
      <c r="M136" s="191">
        <f t="shared" si="21"/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91">
        <f t="shared" si="22"/>
        <v>0</v>
      </c>
      <c r="V136" s="188">
        <v>0</v>
      </c>
      <c r="W136" s="188">
        <v>0</v>
      </c>
      <c r="X136" s="188">
        <v>0</v>
      </c>
      <c r="Y136" s="188">
        <v>0</v>
      </c>
      <c r="Z136" s="188">
        <v>0</v>
      </c>
      <c r="AA136" s="188">
        <v>0</v>
      </c>
      <c r="AB136" s="188">
        <v>0</v>
      </c>
      <c r="AC136" s="191">
        <f t="shared" si="23"/>
        <v>0</v>
      </c>
      <c r="AD136" s="188">
        <v>0</v>
      </c>
      <c r="AE136" s="188">
        <v>0</v>
      </c>
      <c r="AF136" s="188">
        <v>0</v>
      </c>
      <c r="AG136" s="188">
        <v>0</v>
      </c>
      <c r="AH136" s="191">
        <f t="shared" si="24"/>
        <v>0</v>
      </c>
      <c r="AI136" s="188">
        <v>0</v>
      </c>
      <c r="AJ136" s="188">
        <v>0</v>
      </c>
      <c r="AK136" s="188">
        <v>0</v>
      </c>
      <c r="AL136" s="188">
        <v>0</v>
      </c>
      <c r="AM136" s="188">
        <v>0</v>
      </c>
      <c r="AN136" s="188">
        <v>0</v>
      </c>
      <c r="AO136" s="188">
        <v>0</v>
      </c>
      <c r="AP136" s="188">
        <v>0</v>
      </c>
      <c r="AQ136" s="188">
        <v>0</v>
      </c>
      <c r="AR136" s="191">
        <f t="shared" si="25"/>
        <v>0</v>
      </c>
      <c r="AS136" s="191">
        <f t="shared" si="26"/>
        <v>0</v>
      </c>
      <c r="AT136" s="188">
        <v>0</v>
      </c>
      <c r="AU136" s="188">
        <v>0</v>
      </c>
      <c r="AV136" s="188">
        <v>0</v>
      </c>
      <c r="AW136" s="188">
        <v>0</v>
      </c>
      <c r="AX136" s="188">
        <v>0</v>
      </c>
      <c r="AY136" s="188">
        <v>0</v>
      </c>
      <c r="AZ136" s="191">
        <f t="shared" si="27"/>
        <v>0</v>
      </c>
      <c r="BA136" s="188">
        <v>0</v>
      </c>
      <c r="BB136" s="188">
        <v>0</v>
      </c>
      <c r="BC136" s="188">
        <v>0</v>
      </c>
      <c r="BD136" s="188">
        <v>0</v>
      </c>
      <c r="BE136" s="188">
        <v>0</v>
      </c>
      <c r="BF136" s="188">
        <v>0</v>
      </c>
      <c r="BG136" s="188">
        <v>0</v>
      </c>
      <c r="BH136" s="188">
        <v>0</v>
      </c>
      <c r="BI136" s="188">
        <v>0</v>
      </c>
      <c r="BJ136" s="191">
        <f t="shared" si="28"/>
        <v>0</v>
      </c>
      <c r="BK136" s="191">
        <f t="shared" si="29"/>
        <v>0</v>
      </c>
      <c r="BL136" s="191">
        <f>$BO$9+SUMPRODUCT($D$10:D136,$BK$10:BK136)</f>
        <v>-2363633475.7624879</v>
      </c>
      <c r="BM136" s="190">
        <f t="shared" si="30"/>
        <v>4.79</v>
      </c>
      <c r="BN136" s="191">
        <f t="shared" si="33"/>
        <v>0</v>
      </c>
      <c r="BO136" s="192">
        <f t="shared" si="31"/>
        <v>0</v>
      </c>
      <c r="BP136" s="189">
        <f t="shared" si="34"/>
        <v>0</v>
      </c>
      <c r="BQ136" s="189">
        <f t="shared" si="35"/>
        <v>0</v>
      </c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153">
        <f t="shared" si="40"/>
        <v>128</v>
      </c>
      <c r="B137" s="154">
        <f t="shared" si="40"/>
        <v>2149</v>
      </c>
      <c r="C137" s="29">
        <v>4.79</v>
      </c>
      <c r="D137" s="152">
        <f t="shared" si="36"/>
        <v>2.5100000000000001E-3</v>
      </c>
      <c r="E137" s="188">
        <v>0</v>
      </c>
      <c r="F137" s="191">
        <f t="shared" si="38"/>
        <v>0</v>
      </c>
      <c r="G137" s="188">
        <v>0</v>
      </c>
      <c r="H137" s="188">
        <v>0</v>
      </c>
      <c r="I137" s="188">
        <v>0</v>
      </c>
      <c r="J137" s="188">
        <v>0</v>
      </c>
      <c r="K137" s="188">
        <v>0</v>
      </c>
      <c r="L137" s="188">
        <v>0</v>
      </c>
      <c r="M137" s="191">
        <f t="shared" si="21"/>
        <v>0</v>
      </c>
      <c r="N137" s="188">
        <v>0</v>
      </c>
      <c r="O137" s="188">
        <v>0</v>
      </c>
      <c r="P137" s="188">
        <v>0</v>
      </c>
      <c r="Q137" s="188">
        <v>0</v>
      </c>
      <c r="R137" s="188">
        <v>0</v>
      </c>
      <c r="S137" s="188">
        <v>0</v>
      </c>
      <c r="T137" s="188">
        <v>0</v>
      </c>
      <c r="U137" s="191">
        <f t="shared" si="22"/>
        <v>0</v>
      </c>
      <c r="V137" s="188">
        <v>0</v>
      </c>
      <c r="W137" s="188">
        <v>0</v>
      </c>
      <c r="X137" s="188">
        <v>0</v>
      </c>
      <c r="Y137" s="188">
        <v>0</v>
      </c>
      <c r="Z137" s="188">
        <v>0</v>
      </c>
      <c r="AA137" s="188">
        <v>0</v>
      </c>
      <c r="AB137" s="188">
        <v>0</v>
      </c>
      <c r="AC137" s="191">
        <f t="shared" si="23"/>
        <v>0</v>
      </c>
      <c r="AD137" s="188">
        <v>0</v>
      </c>
      <c r="AE137" s="188">
        <v>0</v>
      </c>
      <c r="AF137" s="188">
        <v>0</v>
      </c>
      <c r="AG137" s="188">
        <v>0</v>
      </c>
      <c r="AH137" s="191">
        <f t="shared" si="24"/>
        <v>0</v>
      </c>
      <c r="AI137" s="188">
        <v>0</v>
      </c>
      <c r="AJ137" s="188">
        <v>0</v>
      </c>
      <c r="AK137" s="188">
        <v>0</v>
      </c>
      <c r="AL137" s="188">
        <v>0</v>
      </c>
      <c r="AM137" s="188">
        <v>0</v>
      </c>
      <c r="AN137" s="188">
        <v>0</v>
      </c>
      <c r="AO137" s="188">
        <v>0</v>
      </c>
      <c r="AP137" s="188">
        <v>0</v>
      </c>
      <c r="AQ137" s="188">
        <v>0</v>
      </c>
      <c r="AR137" s="191">
        <f t="shared" si="25"/>
        <v>0</v>
      </c>
      <c r="AS137" s="191">
        <f t="shared" si="26"/>
        <v>0</v>
      </c>
      <c r="AT137" s="188">
        <v>0</v>
      </c>
      <c r="AU137" s="188">
        <v>0</v>
      </c>
      <c r="AV137" s="188">
        <v>0</v>
      </c>
      <c r="AW137" s="188">
        <v>0</v>
      </c>
      <c r="AX137" s="188">
        <v>0</v>
      </c>
      <c r="AY137" s="188">
        <v>0</v>
      </c>
      <c r="AZ137" s="191">
        <f t="shared" si="27"/>
        <v>0</v>
      </c>
      <c r="BA137" s="188">
        <v>0</v>
      </c>
      <c r="BB137" s="188">
        <v>0</v>
      </c>
      <c r="BC137" s="188">
        <v>0</v>
      </c>
      <c r="BD137" s="188">
        <v>0</v>
      </c>
      <c r="BE137" s="188">
        <v>0</v>
      </c>
      <c r="BF137" s="188">
        <v>0</v>
      </c>
      <c r="BG137" s="188">
        <v>0</v>
      </c>
      <c r="BH137" s="188">
        <v>0</v>
      </c>
      <c r="BI137" s="188">
        <v>0</v>
      </c>
      <c r="BJ137" s="191">
        <f t="shared" si="28"/>
        <v>0</v>
      </c>
      <c r="BK137" s="191">
        <f t="shared" si="29"/>
        <v>0</v>
      </c>
      <c r="BL137" s="191">
        <f>$BO$9+SUMPRODUCT($D$10:D137,$BK$10:BK137)</f>
        <v>-2363633475.7624879</v>
      </c>
      <c r="BM137" s="190">
        <f t="shared" si="30"/>
        <v>4.79</v>
      </c>
      <c r="BN137" s="191">
        <f t="shared" si="33"/>
        <v>0</v>
      </c>
      <c r="BO137" s="192">
        <f t="shared" si="31"/>
        <v>0</v>
      </c>
      <c r="BP137" s="189">
        <f t="shared" si="34"/>
        <v>0</v>
      </c>
      <c r="BQ137" s="189">
        <f t="shared" si="35"/>
        <v>0</v>
      </c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>
      <c r="A138" s="153">
        <f t="shared" si="40"/>
        <v>129</v>
      </c>
      <c r="B138" s="154">
        <f t="shared" si="40"/>
        <v>2150</v>
      </c>
      <c r="C138" s="29">
        <v>4.79</v>
      </c>
      <c r="D138" s="152">
        <f t="shared" si="36"/>
        <v>2.3999999999999998E-3</v>
      </c>
      <c r="E138" s="188">
        <v>0</v>
      </c>
      <c r="F138" s="191">
        <f t="shared" si="38"/>
        <v>0</v>
      </c>
      <c r="G138" s="188">
        <v>0</v>
      </c>
      <c r="H138" s="188">
        <v>0</v>
      </c>
      <c r="I138" s="188">
        <v>0</v>
      </c>
      <c r="J138" s="188">
        <v>0</v>
      </c>
      <c r="K138" s="188">
        <v>0</v>
      </c>
      <c r="L138" s="188">
        <v>0</v>
      </c>
      <c r="M138" s="191">
        <f t="shared" ref="M138:M159" si="41">ROUND(SUM(N138:T138),5)</f>
        <v>0</v>
      </c>
      <c r="N138" s="188">
        <v>0</v>
      </c>
      <c r="O138" s="188">
        <v>0</v>
      </c>
      <c r="P138" s="188">
        <v>0</v>
      </c>
      <c r="Q138" s="188">
        <v>0</v>
      </c>
      <c r="R138" s="188">
        <v>0</v>
      </c>
      <c r="S138" s="188">
        <v>0</v>
      </c>
      <c r="T138" s="188">
        <v>0</v>
      </c>
      <c r="U138" s="191">
        <f t="shared" ref="U138:U159" si="42">ROUND(SUM(V138:AB138),5)</f>
        <v>0</v>
      </c>
      <c r="V138" s="188">
        <v>0</v>
      </c>
      <c r="W138" s="188">
        <v>0</v>
      </c>
      <c r="X138" s="188">
        <v>0</v>
      </c>
      <c r="Y138" s="188">
        <v>0</v>
      </c>
      <c r="Z138" s="188">
        <v>0</v>
      </c>
      <c r="AA138" s="188">
        <v>0</v>
      </c>
      <c r="AB138" s="188">
        <v>0</v>
      </c>
      <c r="AC138" s="191">
        <f t="shared" ref="AC138:AC159" si="43">ROUND(SUM(AD138:AG138),5)</f>
        <v>0</v>
      </c>
      <c r="AD138" s="188">
        <v>0</v>
      </c>
      <c r="AE138" s="188">
        <v>0</v>
      </c>
      <c r="AF138" s="188">
        <v>0</v>
      </c>
      <c r="AG138" s="188">
        <v>0</v>
      </c>
      <c r="AH138" s="191">
        <f t="shared" ref="AH138:AH159" si="44">ROUND(SUM(AI138:AM138),5)</f>
        <v>0</v>
      </c>
      <c r="AI138" s="188">
        <v>0</v>
      </c>
      <c r="AJ138" s="188">
        <v>0</v>
      </c>
      <c r="AK138" s="188">
        <v>0</v>
      </c>
      <c r="AL138" s="188">
        <v>0</v>
      </c>
      <c r="AM138" s="188">
        <v>0</v>
      </c>
      <c r="AN138" s="188">
        <v>0</v>
      </c>
      <c r="AO138" s="188">
        <v>0</v>
      </c>
      <c r="AP138" s="188">
        <v>0</v>
      </c>
      <c r="AQ138" s="188">
        <v>0</v>
      </c>
      <c r="AR138" s="191">
        <f t="shared" ref="AR138:AR159" si="45">ROUND(F138+K138+L138+M138+U138+AC138+AH138+AN138+AO138+AP138+AQ138,5)</f>
        <v>0</v>
      </c>
      <c r="AS138" s="191">
        <f t="shared" ref="AS138:AS159" si="46">ROUND(SUM(AT138:AY138),5)</f>
        <v>0</v>
      </c>
      <c r="AT138" s="188">
        <v>0</v>
      </c>
      <c r="AU138" s="188">
        <v>0</v>
      </c>
      <c r="AV138" s="188">
        <v>0</v>
      </c>
      <c r="AW138" s="188">
        <v>0</v>
      </c>
      <c r="AX138" s="188">
        <v>0</v>
      </c>
      <c r="AY138" s="188">
        <v>0</v>
      </c>
      <c r="AZ138" s="191">
        <f t="shared" ref="AZ138:AZ159" si="47">ROUND(SUM(BA138:BI138),5)</f>
        <v>0</v>
      </c>
      <c r="BA138" s="188">
        <v>0</v>
      </c>
      <c r="BB138" s="188">
        <v>0</v>
      </c>
      <c r="BC138" s="188">
        <v>0</v>
      </c>
      <c r="BD138" s="188">
        <v>0</v>
      </c>
      <c r="BE138" s="188">
        <v>0</v>
      </c>
      <c r="BF138" s="188">
        <v>0</v>
      </c>
      <c r="BG138" s="188">
        <v>0</v>
      </c>
      <c r="BH138" s="188">
        <v>0</v>
      </c>
      <c r="BI138" s="188">
        <v>0</v>
      </c>
      <c r="BJ138" s="191">
        <f t="shared" ref="BJ138:BJ159" si="48">ROUND(AS138+AZ138,5)</f>
        <v>0</v>
      </c>
      <c r="BK138" s="191">
        <f t="shared" ref="BK138:BK159" si="49">ROUND(AR138-BJ138,5)</f>
        <v>0</v>
      </c>
      <c r="BL138" s="191">
        <f>$BO$9+SUMPRODUCT($D$10:D138,$BK$10:BK138)</f>
        <v>-2363633475.7624879</v>
      </c>
      <c r="BM138" s="190">
        <f t="shared" ref="BM138:BM159" si="50">ROUND(C138,5)</f>
        <v>4.79</v>
      </c>
      <c r="BN138" s="191">
        <f t="shared" si="33"/>
        <v>0</v>
      </c>
      <c r="BO138" s="192">
        <f t="shared" ref="BO138:BO159" si="51">IF(BO137+BK138+BN138&gt;0,ROUND(BO137+BK138+BN138,5),0)</f>
        <v>0</v>
      </c>
      <c r="BP138" s="189">
        <f t="shared" si="34"/>
        <v>0</v>
      </c>
      <c r="BQ138" s="189">
        <f t="shared" si="35"/>
        <v>0</v>
      </c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153">
        <f t="shared" ref="A139:B154" si="52">A138+1</f>
        <v>130</v>
      </c>
      <c r="B139" s="154">
        <f t="shared" si="52"/>
        <v>2151</v>
      </c>
      <c r="C139" s="29">
        <v>4.79</v>
      </c>
      <c r="D139" s="152">
        <f t="shared" si="36"/>
        <v>2.2899999999999999E-3</v>
      </c>
      <c r="E139" s="188">
        <v>0</v>
      </c>
      <c r="F139" s="191">
        <f t="shared" si="38"/>
        <v>0</v>
      </c>
      <c r="G139" s="188">
        <v>0</v>
      </c>
      <c r="H139" s="188">
        <v>0</v>
      </c>
      <c r="I139" s="188">
        <v>0</v>
      </c>
      <c r="J139" s="188">
        <v>0</v>
      </c>
      <c r="K139" s="188">
        <v>0</v>
      </c>
      <c r="L139" s="188">
        <v>0</v>
      </c>
      <c r="M139" s="191">
        <f t="shared" si="41"/>
        <v>0</v>
      </c>
      <c r="N139" s="188">
        <v>0</v>
      </c>
      <c r="O139" s="188">
        <v>0</v>
      </c>
      <c r="P139" s="188">
        <v>0</v>
      </c>
      <c r="Q139" s="188">
        <v>0</v>
      </c>
      <c r="R139" s="188">
        <v>0</v>
      </c>
      <c r="S139" s="188">
        <v>0</v>
      </c>
      <c r="T139" s="188">
        <v>0</v>
      </c>
      <c r="U139" s="191">
        <f t="shared" si="42"/>
        <v>0</v>
      </c>
      <c r="V139" s="188">
        <v>0</v>
      </c>
      <c r="W139" s="188">
        <v>0</v>
      </c>
      <c r="X139" s="188">
        <v>0</v>
      </c>
      <c r="Y139" s="188">
        <v>0</v>
      </c>
      <c r="Z139" s="188">
        <v>0</v>
      </c>
      <c r="AA139" s="188">
        <v>0</v>
      </c>
      <c r="AB139" s="188">
        <v>0</v>
      </c>
      <c r="AC139" s="191">
        <f t="shared" si="43"/>
        <v>0</v>
      </c>
      <c r="AD139" s="188">
        <v>0</v>
      </c>
      <c r="AE139" s="188">
        <v>0</v>
      </c>
      <c r="AF139" s="188">
        <v>0</v>
      </c>
      <c r="AG139" s="188">
        <v>0</v>
      </c>
      <c r="AH139" s="191">
        <f t="shared" si="44"/>
        <v>0</v>
      </c>
      <c r="AI139" s="188">
        <v>0</v>
      </c>
      <c r="AJ139" s="188">
        <v>0</v>
      </c>
      <c r="AK139" s="188">
        <v>0</v>
      </c>
      <c r="AL139" s="188">
        <v>0</v>
      </c>
      <c r="AM139" s="188">
        <v>0</v>
      </c>
      <c r="AN139" s="188">
        <v>0</v>
      </c>
      <c r="AO139" s="188">
        <v>0</v>
      </c>
      <c r="AP139" s="188">
        <v>0</v>
      </c>
      <c r="AQ139" s="188">
        <v>0</v>
      </c>
      <c r="AR139" s="191">
        <f t="shared" si="45"/>
        <v>0</v>
      </c>
      <c r="AS139" s="191">
        <f t="shared" si="46"/>
        <v>0</v>
      </c>
      <c r="AT139" s="188">
        <v>0</v>
      </c>
      <c r="AU139" s="188">
        <v>0</v>
      </c>
      <c r="AV139" s="188">
        <v>0</v>
      </c>
      <c r="AW139" s="188">
        <v>0</v>
      </c>
      <c r="AX139" s="188">
        <v>0</v>
      </c>
      <c r="AY139" s="188">
        <v>0</v>
      </c>
      <c r="AZ139" s="191">
        <f t="shared" si="47"/>
        <v>0</v>
      </c>
      <c r="BA139" s="188">
        <v>0</v>
      </c>
      <c r="BB139" s="188">
        <v>0</v>
      </c>
      <c r="BC139" s="188">
        <v>0</v>
      </c>
      <c r="BD139" s="188">
        <v>0</v>
      </c>
      <c r="BE139" s="188">
        <v>0</v>
      </c>
      <c r="BF139" s="188">
        <v>0</v>
      </c>
      <c r="BG139" s="188">
        <v>0</v>
      </c>
      <c r="BH139" s="188">
        <v>0</v>
      </c>
      <c r="BI139" s="188">
        <v>0</v>
      </c>
      <c r="BJ139" s="191">
        <f t="shared" si="48"/>
        <v>0</v>
      </c>
      <c r="BK139" s="191">
        <f t="shared" si="49"/>
        <v>0</v>
      </c>
      <c r="BL139" s="191">
        <f>$BO$9+SUMPRODUCT($D$10:D139,$BK$10:BK139)</f>
        <v>-2363633475.7624879</v>
      </c>
      <c r="BM139" s="190">
        <f t="shared" si="50"/>
        <v>4.79</v>
      </c>
      <c r="BN139" s="191">
        <f t="shared" ref="BN139:BN159" si="53">IF($A$10=0,IF(BO138+BK139&lt;0,0,ROUND(BM139/100*(BO138+BK139),5)),ROUND(BM139/100*BO138,5))</f>
        <v>0</v>
      </c>
      <c r="BO139" s="192">
        <f t="shared" si="51"/>
        <v>0</v>
      </c>
      <c r="BP139" s="189">
        <f t="shared" ref="BP139:BP159" si="54">(1/((1+$C139/100)^($A139-0.5)))*(AS139+AZ139-AY139-BH139-F139-AC139-AH139)</f>
        <v>0</v>
      </c>
      <c r="BQ139" s="189">
        <f t="shared" ref="BQ139:BQ159" si="55">$BP139*($A139-0.5)</f>
        <v>0</v>
      </c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153">
        <f t="shared" si="52"/>
        <v>131</v>
      </c>
      <c r="B140" s="154">
        <f t="shared" si="52"/>
        <v>2152</v>
      </c>
      <c r="C140" s="29">
        <v>4.79</v>
      </c>
      <c r="D140" s="152">
        <f t="shared" ref="D140:D158" si="56">ROUND((1+C140/100)^-1*D139,5)</f>
        <v>2.1900000000000001E-3</v>
      </c>
      <c r="E140" s="188">
        <v>0</v>
      </c>
      <c r="F140" s="191">
        <f t="shared" si="38"/>
        <v>0</v>
      </c>
      <c r="G140" s="188">
        <v>0</v>
      </c>
      <c r="H140" s="188">
        <v>0</v>
      </c>
      <c r="I140" s="188">
        <v>0</v>
      </c>
      <c r="J140" s="188">
        <v>0</v>
      </c>
      <c r="K140" s="188">
        <v>0</v>
      </c>
      <c r="L140" s="188">
        <v>0</v>
      </c>
      <c r="M140" s="191">
        <f t="shared" si="41"/>
        <v>0</v>
      </c>
      <c r="N140" s="188">
        <v>0</v>
      </c>
      <c r="O140" s="188">
        <v>0</v>
      </c>
      <c r="P140" s="188">
        <v>0</v>
      </c>
      <c r="Q140" s="188">
        <v>0</v>
      </c>
      <c r="R140" s="188">
        <v>0</v>
      </c>
      <c r="S140" s="188">
        <v>0</v>
      </c>
      <c r="T140" s="188">
        <v>0</v>
      </c>
      <c r="U140" s="191">
        <f t="shared" si="42"/>
        <v>0</v>
      </c>
      <c r="V140" s="188">
        <v>0</v>
      </c>
      <c r="W140" s="188">
        <v>0</v>
      </c>
      <c r="X140" s="188">
        <v>0</v>
      </c>
      <c r="Y140" s="188">
        <v>0</v>
      </c>
      <c r="Z140" s="188">
        <v>0</v>
      </c>
      <c r="AA140" s="188">
        <v>0</v>
      </c>
      <c r="AB140" s="188">
        <v>0</v>
      </c>
      <c r="AC140" s="191">
        <f t="shared" si="43"/>
        <v>0</v>
      </c>
      <c r="AD140" s="188">
        <v>0</v>
      </c>
      <c r="AE140" s="188">
        <v>0</v>
      </c>
      <c r="AF140" s="188">
        <v>0</v>
      </c>
      <c r="AG140" s="188">
        <v>0</v>
      </c>
      <c r="AH140" s="191">
        <f t="shared" si="44"/>
        <v>0</v>
      </c>
      <c r="AI140" s="188">
        <v>0</v>
      </c>
      <c r="AJ140" s="188">
        <v>0</v>
      </c>
      <c r="AK140" s="188">
        <v>0</v>
      </c>
      <c r="AL140" s="188">
        <v>0</v>
      </c>
      <c r="AM140" s="188">
        <v>0</v>
      </c>
      <c r="AN140" s="188">
        <v>0</v>
      </c>
      <c r="AO140" s="188">
        <v>0</v>
      </c>
      <c r="AP140" s="188">
        <v>0</v>
      </c>
      <c r="AQ140" s="188">
        <v>0</v>
      </c>
      <c r="AR140" s="191">
        <f t="shared" si="45"/>
        <v>0</v>
      </c>
      <c r="AS140" s="191">
        <f t="shared" si="46"/>
        <v>0</v>
      </c>
      <c r="AT140" s="188">
        <v>0</v>
      </c>
      <c r="AU140" s="188">
        <v>0</v>
      </c>
      <c r="AV140" s="188">
        <v>0</v>
      </c>
      <c r="AW140" s="188">
        <v>0</v>
      </c>
      <c r="AX140" s="188">
        <v>0</v>
      </c>
      <c r="AY140" s="188">
        <v>0</v>
      </c>
      <c r="AZ140" s="191">
        <f t="shared" si="47"/>
        <v>0</v>
      </c>
      <c r="BA140" s="188">
        <v>0</v>
      </c>
      <c r="BB140" s="188">
        <v>0</v>
      </c>
      <c r="BC140" s="188">
        <v>0</v>
      </c>
      <c r="BD140" s="188">
        <v>0</v>
      </c>
      <c r="BE140" s="188">
        <v>0</v>
      </c>
      <c r="BF140" s="188">
        <v>0</v>
      </c>
      <c r="BG140" s="188">
        <v>0</v>
      </c>
      <c r="BH140" s="188">
        <v>0</v>
      </c>
      <c r="BI140" s="188">
        <v>0</v>
      </c>
      <c r="BJ140" s="191">
        <f t="shared" si="48"/>
        <v>0</v>
      </c>
      <c r="BK140" s="191">
        <f t="shared" si="49"/>
        <v>0</v>
      </c>
      <c r="BL140" s="191">
        <f>$BO$9+SUMPRODUCT($D$10:D140,$BK$10:BK140)</f>
        <v>-2363633475.7624879</v>
      </c>
      <c r="BM140" s="190">
        <f t="shared" si="50"/>
        <v>4.79</v>
      </c>
      <c r="BN140" s="191">
        <f t="shared" si="53"/>
        <v>0</v>
      </c>
      <c r="BO140" s="192">
        <f t="shared" si="51"/>
        <v>0</v>
      </c>
      <c r="BP140" s="189">
        <f t="shared" si="54"/>
        <v>0</v>
      </c>
      <c r="BQ140" s="189">
        <f t="shared" si="55"/>
        <v>0</v>
      </c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153">
        <f t="shared" si="52"/>
        <v>132</v>
      </c>
      <c r="B141" s="154">
        <f t="shared" si="52"/>
        <v>2153</v>
      </c>
      <c r="C141" s="29">
        <v>4.79</v>
      </c>
      <c r="D141" s="152">
        <f t="shared" si="56"/>
        <v>2.0899999999999998E-3</v>
      </c>
      <c r="E141" s="188">
        <v>0</v>
      </c>
      <c r="F141" s="191">
        <f t="shared" si="38"/>
        <v>0</v>
      </c>
      <c r="G141" s="188">
        <v>0</v>
      </c>
      <c r="H141" s="188">
        <v>0</v>
      </c>
      <c r="I141" s="188">
        <v>0</v>
      </c>
      <c r="J141" s="188">
        <v>0</v>
      </c>
      <c r="K141" s="188">
        <v>0</v>
      </c>
      <c r="L141" s="188">
        <v>0</v>
      </c>
      <c r="M141" s="191">
        <f t="shared" si="41"/>
        <v>0</v>
      </c>
      <c r="N141" s="188">
        <v>0</v>
      </c>
      <c r="O141" s="188">
        <v>0</v>
      </c>
      <c r="P141" s="188">
        <v>0</v>
      </c>
      <c r="Q141" s="188">
        <v>0</v>
      </c>
      <c r="R141" s="188">
        <v>0</v>
      </c>
      <c r="S141" s="188">
        <v>0</v>
      </c>
      <c r="T141" s="188">
        <v>0</v>
      </c>
      <c r="U141" s="191">
        <f t="shared" si="42"/>
        <v>0</v>
      </c>
      <c r="V141" s="188">
        <v>0</v>
      </c>
      <c r="W141" s="188">
        <v>0</v>
      </c>
      <c r="X141" s="188">
        <v>0</v>
      </c>
      <c r="Y141" s="188">
        <v>0</v>
      </c>
      <c r="Z141" s="188">
        <v>0</v>
      </c>
      <c r="AA141" s="188">
        <v>0</v>
      </c>
      <c r="AB141" s="188">
        <v>0</v>
      </c>
      <c r="AC141" s="191">
        <f t="shared" si="43"/>
        <v>0</v>
      </c>
      <c r="AD141" s="188">
        <v>0</v>
      </c>
      <c r="AE141" s="188">
        <v>0</v>
      </c>
      <c r="AF141" s="188">
        <v>0</v>
      </c>
      <c r="AG141" s="188">
        <v>0</v>
      </c>
      <c r="AH141" s="191">
        <f t="shared" si="44"/>
        <v>0</v>
      </c>
      <c r="AI141" s="188">
        <v>0</v>
      </c>
      <c r="AJ141" s="188">
        <v>0</v>
      </c>
      <c r="AK141" s="188">
        <v>0</v>
      </c>
      <c r="AL141" s="188">
        <v>0</v>
      </c>
      <c r="AM141" s="188">
        <v>0</v>
      </c>
      <c r="AN141" s="188">
        <v>0</v>
      </c>
      <c r="AO141" s="188">
        <v>0</v>
      </c>
      <c r="AP141" s="188">
        <v>0</v>
      </c>
      <c r="AQ141" s="188">
        <v>0</v>
      </c>
      <c r="AR141" s="191">
        <f t="shared" si="45"/>
        <v>0</v>
      </c>
      <c r="AS141" s="191">
        <f t="shared" si="46"/>
        <v>0</v>
      </c>
      <c r="AT141" s="188">
        <v>0</v>
      </c>
      <c r="AU141" s="188">
        <v>0</v>
      </c>
      <c r="AV141" s="188">
        <v>0</v>
      </c>
      <c r="AW141" s="188">
        <v>0</v>
      </c>
      <c r="AX141" s="188">
        <v>0</v>
      </c>
      <c r="AY141" s="188">
        <v>0</v>
      </c>
      <c r="AZ141" s="191">
        <f t="shared" si="47"/>
        <v>0</v>
      </c>
      <c r="BA141" s="188">
        <v>0</v>
      </c>
      <c r="BB141" s="188">
        <v>0</v>
      </c>
      <c r="BC141" s="188">
        <v>0</v>
      </c>
      <c r="BD141" s="188">
        <v>0</v>
      </c>
      <c r="BE141" s="188">
        <v>0</v>
      </c>
      <c r="BF141" s="188">
        <v>0</v>
      </c>
      <c r="BG141" s="188">
        <v>0</v>
      </c>
      <c r="BH141" s="188">
        <v>0</v>
      </c>
      <c r="BI141" s="188">
        <v>0</v>
      </c>
      <c r="BJ141" s="191">
        <f t="shared" si="48"/>
        <v>0</v>
      </c>
      <c r="BK141" s="191">
        <f t="shared" si="49"/>
        <v>0</v>
      </c>
      <c r="BL141" s="191">
        <f>$BO$9+SUMPRODUCT($D$10:D141,$BK$10:BK141)</f>
        <v>-2363633475.7624879</v>
      </c>
      <c r="BM141" s="190">
        <f t="shared" si="50"/>
        <v>4.79</v>
      </c>
      <c r="BN141" s="191">
        <f t="shared" si="53"/>
        <v>0</v>
      </c>
      <c r="BO141" s="192">
        <f t="shared" si="51"/>
        <v>0</v>
      </c>
      <c r="BP141" s="189">
        <f t="shared" si="54"/>
        <v>0</v>
      </c>
      <c r="BQ141" s="189">
        <f t="shared" si="55"/>
        <v>0</v>
      </c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>
      <c r="A142" s="153">
        <f t="shared" si="52"/>
        <v>133</v>
      </c>
      <c r="B142" s="154">
        <f t="shared" si="52"/>
        <v>2154</v>
      </c>
      <c r="C142" s="29">
        <v>4.79</v>
      </c>
      <c r="D142" s="152">
        <f t="shared" si="56"/>
        <v>1.99E-3</v>
      </c>
      <c r="E142" s="188">
        <v>0</v>
      </c>
      <c r="F142" s="191">
        <f t="shared" si="38"/>
        <v>0</v>
      </c>
      <c r="G142" s="188">
        <v>0</v>
      </c>
      <c r="H142" s="188">
        <v>0</v>
      </c>
      <c r="I142" s="188">
        <v>0</v>
      </c>
      <c r="J142" s="188">
        <v>0</v>
      </c>
      <c r="K142" s="188">
        <v>0</v>
      </c>
      <c r="L142" s="188">
        <v>0</v>
      </c>
      <c r="M142" s="191">
        <f t="shared" si="41"/>
        <v>0</v>
      </c>
      <c r="N142" s="188">
        <v>0</v>
      </c>
      <c r="O142" s="188">
        <v>0</v>
      </c>
      <c r="P142" s="188">
        <v>0</v>
      </c>
      <c r="Q142" s="188">
        <v>0</v>
      </c>
      <c r="R142" s="188">
        <v>0</v>
      </c>
      <c r="S142" s="188">
        <v>0</v>
      </c>
      <c r="T142" s="188">
        <v>0</v>
      </c>
      <c r="U142" s="191">
        <f t="shared" si="42"/>
        <v>0</v>
      </c>
      <c r="V142" s="188">
        <v>0</v>
      </c>
      <c r="W142" s="188">
        <v>0</v>
      </c>
      <c r="X142" s="188">
        <v>0</v>
      </c>
      <c r="Y142" s="188">
        <v>0</v>
      </c>
      <c r="Z142" s="188">
        <v>0</v>
      </c>
      <c r="AA142" s="188">
        <v>0</v>
      </c>
      <c r="AB142" s="188">
        <v>0</v>
      </c>
      <c r="AC142" s="191">
        <f t="shared" si="43"/>
        <v>0</v>
      </c>
      <c r="AD142" s="188">
        <v>0</v>
      </c>
      <c r="AE142" s="188">
        <v>0</v>
      </c>
      <c r="AF142" s="188">
        <v>0</v>
      </c>
      <c r="AG142" s="188">
        <v>0</v>
      </c>
      <c r="AH142" s="191">
        <f t="shared" si="44"/>
        <v>0</v>
      </c>
      <c r="AI142" s="188">
        <v>0</v>
      </c>
      <c r="AJ142" s="188">
        <v>0</v>
      </c>
      <c r="AK142" s="188">
        <v>0</v>
      </c>
      <c r="AL142" s="188">
        <v>0</v>
      </c>
      <c r="AM142" s="188">
        <v>0</v>
      </c>
      <c r="AN142" s="188">
        <v>0</v>
      </c>
      <c r="AO142" s="188">
        <v>0</v>
      </c>
      <c r="AP142" s="188">
        <v>0</v>
      </c>
      <c r="AQ142" s="188">
        <v>0</v>
      </c>
      <c r="AR142" s="191">
        <f t="shared" si="45"/>
        <v>0</v>
      </c>
      <c r="AS142" s="191">
        <f t="shared" si="46"/>
        <v>0</v>
      </c>
      <c r="AT142" s="188">
        <v>0</v>
      </c>
      <c r="AU142" s="188">
        <v>0</v>
      </c>
      <c r="AV142" s="188">
        <v>0</v>
      </c>
      <c r="AW142" s="188">
        <v>0</v>
      </c>
      <c r="AX142" s="188">
        <v>0</v>
      </c>
      <c r="AY142" s="188">
        <v>0</v>
      </c>
      <c r="AZ142" s="191">
        <f t="shared" si="47"/>
        <v>0</v>
      </c>
      <c r="BA142" s="188">
        <v>0</v>
      </c>
      <c r="BB142" s="188">
        <v>0</v>
      </c>
      <c r="BC142" s="188">
        <v>0</v>
      </c>
      <c r="BD142" s="188">
        <v>0</v>
      </c>
      <c r="BE142" s="188">
        <v>0</v>
      </c>
      <c r="BF142" s="188">
        <v>0</v>
      </c>
      <c r="BG142" s="188">
        <v>0</v>
      </c>
      <c r="BH142" s="188">
        <v>0</v>
      </c>
      <c r="BI142" s="188">
        <v>0</v>
      </c>
      <c r="BJ142" s="191">
        <f t="shared" si="48"/>
        <v>0</v>
      </c>
      <c r="BK142" s="191">
        <f t="shared" si="49"/>
        <v>0</v>
      </c>
      <c r="BL142" s="191">
        <f>$BO$9+SUMPRODUCT($D$10:D142,$BK$10:BK142)</f>
        <v>-2363633475.7624879</v>
      </c>
      <c r="BM142" s="190">
        <f t="shared" si="50"/>
        <v>4.79</v>
      </c>
      <c r="BN142" s="191">
        <f t="shared" si="53"/>
        <v>0</v>
      </c>
      <c r="BO142" s="192">
        <f t="shared" si="51"/>
        <v>0</v>
      </c>
      <c r="BP142" s="189">
        <f t="shared" si="54"/>
        <v>0</v>
      </c>
      <c r="BQ142" s="189">
        <f t="shared" si="55"/>
        <v>0</v>
      </c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153">
        <f t="shared" si="52"/>
        <v>134</v>
      </c>
      <c r="B143" s="154">
        <f t="shared" si="52"/>
        <v>2155</v>
      </c>
      <c r="C143" s="29">
        <v>4.79</v>
      </c>
      <c r="D143" s="152">
        <f t="shared" si="56"/>
        <v>1.9E-3</v>
      </c>
      <c r="E143" s="188">
        <v>0</v>
      </c>
      <c r="F143" s="191">
        <f t="shared" si="38"/>
        <v>0</v>
      </c>
      <c r="G143" s="188">
        <v>0</v>
      </c>
      <c r="H143" s="188">
        <v>0</v>
      </c>
      <c r="I143" s="188">
        <v>0</v>
      </c>
      <c r="J143" s="188">
        <v>0</v>
      </c>
      <c r="K143" s="188">
        <v>0</v>
      </c>
      <c r="L143" s="188">
        <v>0</v>
      </c>
      <c r="M143" s="191">
        <f t="shared" si="41"/>
        <v>0</v>
      </c>
      <c r="N143" s="188">
        <v>0</v>
      </c>
      <c r="O143" s="188">
        <v>0</v>
      </c>
      <c r="P143" s="188">
        <v>0</v>
      </c>
      <c r="Q143" s="188">
        <v>0</v>
      </c>
      <c r="R143" s="188">
        <v>0</v>
      </c>
      <c r="S143" s="188">
        <v>0</v>
      </c>
      <c r="T143" s="188">
        <v>0</v>
      </c>
      <c r="U143" s="191">
        <f t="shared" si="42"/>
        <v>0</v>
      </c>
      <c r="V143" s="188">
        <v>0</v>
      </c>
      <c r="W143" s="188">
        <v>0</v>
      </c>
      <c r="X143" s="188">
        <v>0</v>
      </c>
      <c r="Y143" s="188">
        <v>0</v>
      </c>
      <c r="Z143" s="188">
        <v>0</v>
      </c>
      <c r="AA143" s="188">
        <v>0</v>
      </c>
      <c r="AB143" s="188">
        <v>0</v>
      </c>
      <c r="AC143" s="191">
        <f t="shared" si="43"/>
        <v>0</v>
      </c>
      <c r="AD143" s="188">
        <v>0</v>
      </c>
      <c r="AE143" s="188">
        <v>0</v>
      </c>
      <c r="AF143" s="188">
        <v>0</v>
      </c>
      <c r="AG143" s="188">
        <v>0</v>
      </c>
      <c r="AH143" s="191">
        <f t="shared" si="44"/>
        <v>0</v>
      </c>
      <c r="AI143" s="188">
        <v>0</v>
      </c>
      <c r="AJ143" s="188">
        <v>0</v>
      </c>
      <c r="AK143" s="188">
        <v>0</v>
      </c>
      <c r="AL143" s="188">
        <v>0</v>
      </c>
      <c r="AM143" s="188">
        <v>0</v>
      </c>
      <c r="AN143" s="188">
        <v>0</v>
      </c>
      <c r="AO143" s="188">
        <v>0</v>
      </c>
      <c r="AP143" s="188">
        <v>0</v>
      </c>
      <c r="AQ143" s="188">
        <v>0</v>
      </c>
      <c r="AR143" s="191">
        <f t="shared" si="45"/>
        <v>0</v>
      </c>
      <c r="AS143" s="191">
        <f t="shared" si="46"/>
        <v>0</v>
      </c>
      <c r="AT143" s="188">
        <v>0</v>
      </c>
      <c r="AU143" s="188">
        <v>0</v>
      </c>
      <c r="AV143" s="188">
        <v>0</v>
      </c>
      <c r="AW143" s="188">
        <v>0</v>
      </c>
      <c r="AX143" s="188">
        <v>0</v>
      </c>
      <c r="AY143" s="188">
        <v>0</v>
      </c>
      <c r="AZ143" s="191">
        <f t="shared" si="47"/>
        <v>0</v>
      </c>
      <c r="BA143" s="188">
        <v>0</v>
      </c>
      <c r="BB143" s="188">
        <v>0</v>
      </c>
      <c r="BC143" s="188">
        <v>0</v>
      </c>
      <c r="BD143" s="188">
        <v>0</v>
      </c>
      <c r="BE143" s="188">
        <v>0</v>
      </c>
      <c r="BF143" s="188">
        <v>0</v>
      </c>
      <c r="BG143" s="188">
        <v>0</v>
      </c>
      <c r="BH143" s="188">
        <v>0</v>
      </c>
      <c r="BI143" s="188">
        <v>0</v>
      </c>
      <c r="BJ143" s="191">
        <f t="shared" si="48"/>
        <v>0</v>
      </c>
      <c r="BK143" s="191">
        <f t="shared" si="49"/>
        <v>0</v>
      </c>
      <c r="BL143" s="191">
        <f>$BO$9+SUMPRODUCT($D$10:D143,$BK$10:BK143)</f>
        <v>-2363633475.7624879</v>
      </c>
      <c r="BM143" s="190">
        <f t="shared" si="50"/>
        <v>4.79</v>
      </c>
      <c r="BN143" s="191">
        <f t="shared" si="53"/>
        <v>0</v>
      </c>
      <c r="BO143" s="192">
        <f t="shared" si="51"/>
        <v>0</v>
      </c>
      <c r="BP143" s="189">
        <f t="shared" si="54"/>
        <v>0</v>
      </c>
      <c r="BQ143" s="189">
        <f t="shared" si="55"/>
        <v>0</v>
      </c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153">
        <f t="shared" si="52"/>
        <v>135</v>
      </c>
      <c r="B144" s="154">
        <f t="shared" si="52"/>
        <v>2156</v>
      </c>
      <c r="C144" s="29">
        <v>4.79</v>
      </c>
      <c r="D144" s="152">
        <f t="shared" si="56"/>
        <v>1.81E-3</v>
      </c>
      <c r="E144" s="188">
        <v>0</v>
      </c>
      <c r="F144" s="191">
        <f t="shared" si="38"/>
        <v>0</v>
      </c>
      <c r="G144" s="188">
        <v>0</v>
      </c>
      <c r="H144" s="188">
        <v>0</v>
      </c>
      <c r="I144" s="188">
        <v>0</v>
      </c>
      <c r="J144" s="188">
        <v>0</v>
      </c>
      <c r="K144" s="188">
        <v>0</v>
      </c>
      <c r="L144" s="188">
        <v>0</v>
      </c>
      <c r="M144" s="191">
        <f t="shared" si="41"/>
        <v>0</v>
      </c>
      <c r="N144" s="188">
        <v>0</v>
      </c>
      <c r="O144" s="188">
        <v>0</v>
      </c>
      <c r="P144" s="188">
        <v>0</v>
      </c>
      <c r="Q144" s="188">
        <v>0</v>
      </c>
      <c r="R144" s="188">
        <v>0</v>
      </c>
      <c r="S144" s="188">
        <v>0</v>
      </c>
      <c r="T144" s="188">
        <v>0</v>
      </c>
      <c r="U144" s="191">
        <f t="shared" si="42"/>
        <v>0</v>
      </c>
      <c r="V144" s="188">
        <v>0</v>
      </c>
      <c r="W144" s="188">
        <v>0</v>
      </c>
      <c r="X144" s="188">
        <v>0</v>
      </c>
      <c r="Y144" s="188">
        <v>0</v>
      </c>
      <c r="Z144" s="188">
        <v>0</v>
      </c>
      <c r="AA144" s="188">
        <v>0</v>
      </c>
      <c r="AB144" s="188">
        <v>0</v>
      </c>
      <c r="AC144" s="191">
        <f t="shared" si="43"/>
        <v>0</v>
      </c>
      <c r="AD144" s="188">
        <v>0</v>
      </c>
      <c r="AE144" s="188">
        <v>0</v>
      </c>
      <c r="AF144" s="188">
        <v>0</v>
      </c>
      <c r="AG144" s="188">
        <v>0</v>
      </c>
      <c r="AH144" s="191">
        <f t="shared" si="44"/>
        <v>0</v>
      </c>
      <c r="AI144" s="188">
        <v>0</v>
      </c>
      <c r="AJ144" s="188">
        <v>0</v>
      </c>
      <c r="AK144" s="188">
        <v>0</v>
      </c>
      <c r="AL144" s="188">
        <v>0</v>
      </c>
      <c r="AM144" s="188">
        <v>0</v>
      </c>
      <c r="AN144" s="188">
        <v>0</v>
      </c>
      <c r="AO144" s="188">
        <v>0</v>
      </c>
      <c r="AP144" s="188">
        <v>0</v>
      </c>
      <c r="AQ144" s="188">
        <v>0</v>
      </c>
      <c r="AR144" s="191">
        <f t="shared" si="45"/>
        <v>0</v>
      </c>
      <c r="AS144" s="191">
        <f t="shared" si="46"/>
        <v>0</v>
      </c>
      <c r="AT144" s="188">
        <v>0</v>
      </c>
      <c r="AU144" s="188">
        <v>0</v>
      </c>
      <c r="AV144" s="188">
        <v>0</v>
      </c>
      <c r="AW144" s="188">
        <v>0</v>
      </c>
      <c r="AX144" s="188">
        <v>0</v>
      </c>
      <c r="AY144" s="188">
        <v>0</v>
      </c>
      <c r="AZ144" s="191">
        <f t="shared" si="47"/>
        <v>0</v>
      </c>
      <c r="BA144" s="188">
        <v>0</v>
      </c>
      <c r="BB144" s="188">
        <v>0</v>
      </c>
      <c r="BC144" s="188">
        <v>0</v>
      </c>
      <c r="BD144" s="188">
        <v>0</v>
      </c>
      <c r="BE144" s="188">
        <v>0</v>
      </c>
      <c r="BF144" s="188">
        <v>0</v>
      </c>
      <c r="BG144" s="188">
        <v>0</v>
      </c>
      <c r="BH144" s="188">
        <v>0</v>
      </c>
      <c r="BI144" s="188">
        <v>0</v>
      </c>
      <c r="BJ144" s="191">
        <f t="shared" si="48"/>
        <v>0</v>
      </c>
      <c r="BK144" s="191">
        <f t="shared" si="49"/>
        <v>0</v>
      </c>
      <c r="BL144" s="191">
        <f>$BO$9+SUMPRODUCT($D$10:D144,$BK$10:BK144)</f>
        <v>-2363633475.7624879</v>
      </c>
      <c r="BM144" s="190">
        <f t="shared" si="50"/>
        <v>4.79</v>
      </c>
      <c r="BN144" s="191">
        <f t="shared" si="53"/>
        <v>0</v>
      </c>
      <c r="BO144" s="192">
        <f t="shared" si="51"/>
        <v>0</v>
      </c>
      <c r="BP144" s="189">
        <f t="shared" si="54"/>
        <v>0</v>
      </c>
      <c r="BQ144" s="189">
        <f t="shared" si="55"/>
        <v>0</v>
      </c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153">
        <f t="shared" si="52"/>
        <v>136</v>
      </c>
      <c r="B145" s="154">
        <f t="shared" si="52"/>
        <v>2157</v>
      </c>
      <c r="C145" s="29">
        <v>4.79</v>
      </c>
      <c r="D145" s="152">
        <f t="shared" si="56"/>
        <v>1.73E-3</v>
      </c>
      <c r="E145" s="188">
        <v>0</v>
      </c>
      <c r="F145" s="191">
        <f t="shared" si="38"/>
        <v>0</v>
      </c>
      <c r="G145" s="188">
        <v>0</v>
      </c>
      <c r="H145" s="188">
        <v>0</v>
      </c>
      <c r="I145" s="188">
        <v>0</v>
      </c>
      <c r="J145" s="188">
        <v>0</v>
      </c>
      <c r="K145" s="188">
        <v>0</v>
      </c>
      <c r="L145" s="188">
        <v>0</v>
      </c>
      <c r="M145" s="191">
        <f t="shared" si="41"/>
        <v>0</v>
      </c>
      <c r="N145" s="188">
        <v>0</v>
      </c>
      <c r="O145" s="188">
        <v>0</v>
      </c>
      <c r="P145" s="188">
        <v>0</v>
      </c>
      <c r="Q145" s="188">
        <v>0</v>
      </c>
      <c r="R145" s="188">
        <v>0</v>
      </c>
      <c r="S145" s="188">
        <v>0</v>
      </c>
      <c r="T145" s="188">
        <v>0</v>
      </c>
      <c r="U145" s="191">
        <f t="shared" si="42"/>
        <v>0</v>
      </c>
      <c r="V145" s="188">
        <v>0</v>
      </c>
      <c r="W145" s="188">
        <v>0</v>
      </c>
      <c r="X145" s="188">
        <v>0</v>
      </c>
      <c r="Y145" s="188">
        <v>0</v>
      </c>
      <c r="Z145" s="188">
        <v>0</v>
      </c>
      <c r="AA145" s="188">
        <v>0</v>
      </c>
      <c r="AB145" s="188">
        <v>0</v>
      </c>
      <c r="AC145" s="191">
        <f t="shared" si="43"/>
        <v>0</v>
      </c>
      <c r="AD145" s="188">
        <v>0</v>
      </c>
      <c r="AE145" s="188">
        <v>0</v>
      </c>
      <c r="AF145" s="188">
        <v>0</v>
      </c>
      <c r="AG145" s="188">
        <v>0</v>
      </c>
      <c r="AH145" s="191">
        <f t="shared" si="44"/>
        <v>0</v>
      </c>
      <c r="AI145" s="188">
        <v>0</v>
      </c>
      <c r="AJ145" s="188">
        <v>0</v>
      </c>
      <c r="AK145" s="188">
        <v>0</v>
      </c>
      <c r="AL145" s="188">
        <v>0</v>
      </c>
      <c r="AM145" s="188">
        <v>0</v>
      </c>
      <c r="AN145" s="188">
        <v>0</v>
      </c>
      <c r="AO145" s="188">
        <v>0</v>
      </c>
      <c r="AP145" s="188">
        <v>0</v>
      </c>
      <c r="AQ145" s="188">
        <v>0</v>
      </c>
      <c r="AR145" s="191">
        <f t="shared" si="45"/>
        <v>0</v>
      </c>
      <c r="AS145" s="191">
        <f t="shared" si="46"/>
        <v>0</v>
      </c>
      <c r="AT145" s="188">
        <v>0</v>
      </c>
      <c r="AU145" s="188">
        <v>0</v>
      </c>
      <c r="AV145" s="188">
        <v>0</v>
      </c>
      <c r="AW145" s="188">
        <v>0</v>
      </c>
      <c r="AX145" s="188">
        <v>0</v>
      </c>
      <c r="AY145" s="188">
        <v>0</v>
      </c>
      <c r="AZ145" s="191">
        <f t="shared" si="47"/>
        <v>0</v>
      </c>
      <c r="BA145" s="188">
        <v>0</v>
      </c>
      <c r="BB145" s="188">
        <v>0</v>
      </c>
      <c r="BC145" s="188">
        <v>0</v>
      </c>
      <c r="BD145" s="188">
        <v>0</v>
      </c>
      <c r="BE145" s="188">
        <v>0</v>
      </c>
      <c r="BF145" s="188">
        <v>0</v>
      </c>
      <c r="BG145" s="188">
        <v>0</v>
      </c>
      <c r="BH145" s="188">
        <v>0</v>
      </c>
      <c r="BI145" s="188">
        <v>0</v>
      </c>
      <c r="BJ145" s="191">
        <f t="shared" si="48"/>
        <v>0</v>
      </c>
      <c r="BK145" s="191">
        <f t="shared" si="49"/>
        <v>0</v>
      </c>
      <c r="BL145" s="191">
        <f>$BO$9+SUMPRODUCT($D$10:D145,$BK$10:BK145)</f>
        <v>-2363633475.7624879</v>
      </c>
      <c r="BM145" s="190">
        <f t="shared" si="50"/>
        <v>4.79</v>
      </c>
      <c r="BN145" s="191">
        <f t="shared" si="53"/>
        <v>0</v>
      </c>
      <c r="BO145" s="192">
        <f t="shared" si="51"/>
        <v>0</v>
      </c>
      <c r="BP145" s="189">
        <f t="shared" si="54"/>
        <v>0</v>
      </c>
      <c r="BQ145" s="189">
        <f t="shared" si="55"/>
        <v>0</v>
      </c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153">
        <f t="shared" si="52"/>
        <v>137</v>
      </c>
      <c r="B146" s="154">
        <f t="shared" si="52"/>
        <v>2158</v>
      </c>
      <c r="C146" s="29">
        <v>4.79</v>
      </c>
      <c r="D146" s="152">
        <f t="shared" si="56"/>
        <v>1.65E-3</v>
      </c>
      <c r="E146" s="188">
        <v>0</v>
      </c>
      <c r="F146" s="191">
        <f t="shared" si="38"/>
        <v>0</v>
      </c>
      <c r="G146" s="188">
        <v>0</v>
      </c>
      <c r="H146" s="188">
        <v>0</v>
      </c>
      <c r="I146" s="188">
        <v>0</v>
      </c>
      <c r="J146" s="188">
        <v>0</v>
      </c>
      <c r="K146" s="188">
        <v>0</v>
      </c>
      <c r="L146" s="188">
        <v>0</v>
      </c>
      <c r="M146" s="191">
        <f t="shared" si="41"/>
        <v>0</v>
      </c>
      <c r="N146" s="188">
        <v>0</v>
      </c>
      <c r="O146" s="188">
        <v>0</v>
      </c>
      <c r="P146" s="188">
        <v>0</v>
      </c>
      <c r="Q146" s="188">
        <v>0</v>
      </c>
      <c r="R146" s="188">
        <v>0</v>
      </c>
      <c r="S146" s="188">
        <v>0</v>
      </c>
      <c r="T146" s="188">
        <v>0</v>
      </c>
      <c r="U146" s="191">
        <f t="shared" si="42"/>
        <v>0</v>
      </c>
      <c r="V146" s="188">
        <v>0</v>
      </c>
      <c r="W146" s="188">
        <v>0</v>
      </c>
      <c r="X146" s="188">
        <v>0</v>
      </c>
      <c r="Y146" s="188">
        <v>0</v>
      </c>
      <c r="Z146" s="188">
        <v>0</v>
      </c>
      <c r="AA146" s="188">
        <v>0</v>
      </c>
      <c r="AB146" s="188">
        <v>0</v>
      </c>
      <c r="AC146" s="191">
        <f t="shared" si="43"/>
        <v>0</v>
      </c>
      <c r="AD146" s="188">
        <v>0</v>
      </c>
      <c r="AE146" s="188">
        <v>0</v>
      </c>
      <c r="AF146" s="188">
        <v>0</v>
      </c>
      <c r="AG146" s="188">
        <v>0</v>
      </c>
      <c r="AH146" s="191">
        <f t="shared" si="44"/>
        <v>0</v>
      </c>
      <c r="AI146" s="188">
        <v>0</v>
      </c>
      <c r="AJ146" s="188">
        <v>0</v>
      </c>
      <c r="AK146" s="188">
        <v>0</v>
      </c>
      <c r="AL146" s="188">
        <v>0</v>
      </c>
      <c r="AM146" s="188">
        <v>0</v>
      </c>
      <c r="AN146" s="188">
        <v>0</v>
      </c>
      <c r="AO146" s="188">
        <v>0</v>
      </c>
      <c r="AP146" s="188">
        <v>0</v>
      </c>
      <c r="AQ146" s="188">
        <v>0</v>
      </c>
      <c r="AR146" s="191">
        <f t="shared" si="45"/>
        <v>0</v>
      </c>
      <c r="AS146" s="191">
        <f t="shared" si="46"/>
        <v>0</v>
      </c>
      <c r="AT146" s="188">
        <v>0</v>
      </c>
      <c r="AU146" s="188">
        <v>0</v>
      </c>
      <c r="AV146" s="188">
        <v>0</v>
      </c>
      <c r="AW146" s="188">
        <v>0</v>
      </c>
      <c r="AX146" s="188">
        <v>0</v>
      </c>
      <c r="AY146" s="188">
        <v>0</v>
      </c>
      <c r="AZ146" s="191">
        <f t="shared" si="47"/>
        <v>0</v>
      </c>
      <c r="BA146" s="188">
        <v>0</v>
      </c>
      <c r="BB146" s="188">
        <v>0</v>
      </c>
      <c r="BC146" s="188">
        <v>0</v>
      </c>
      <c r="BD146" s="188">
        <v>0</v>
      </c>
      <c r="BE146" s="188">
        <v>0</v>
      </c>
      <c r="BF146" s="188">
        <v>0</v>
      </c>
      <c r="BG146" s="188">
        <v>0</v>
      </c>
      <c r="BH146" s="188">
        <v>0</v>
      </c>
      <c r="BI146" s="188">
        <v>0</v>
      </c>
      <c r="BJ146" s="191">
        <f t="shared" si="48"/>
        <v>0</v>
      </c>
      <c r="BK146" s="191">
        <f t="shared" si="49"/>
        <v>0</v>
      </c>
      <c r="BL146" s="191">
        <f>$BO$9+SUMPRODUCT($D$10:D146,$BK$10:BK146)</f>
        <v>-2363633475.7624879</v>
      </c>
      <c r="BM146" s="190">
        <f t="shared" si="50"/>
        <v>4.79</v>
      </c>
      <c r="BN146" s="191">
        <f t="shared" si="53"/>
        <v>0</v>
      </c>
      <c r="BO146" s="192">
        <f t="shared" si="51"/>
        <v>0</v>
      </c>
      <c r="BP146" s="189">
        <f t="shared" si="54"/>
        <v>0</v>
      </c>
      <c r="BQ146" s="189">
        <f t="shared" si="55"/>
        <v>0</v>
      </c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153">
        <f t="shared" si="52"/>
        <v>138</v>
      </c>
      <c r="B147" s="154">
        <f t="shared" si="52"/>
        <v>2159</v>
      </c>
      <c r="C147" s="29">
        <v>4.79</v>
      </c>
      <c r="D147" s="152">
        <f t="shared" si="56"/>
        <v>1.57E-3</v>
      </c>
      <c r="E147" s="188">
        <v>0</v>
      </c>
      <c r="F147" s="191">
        <f t="shared" si="38"/>
        <v>0</v>
      </c>
      <c r="G147" s="188">
        <v>0</v>
      </c>
      <c r="H147" s="188">
        <v>0</v>
      </c>
      <c r="I147" s="188">
        <v>0</v>
      </c>
      <c r="J147" s="188">
        <v>0</v>
      </c>
      <c r="K147" s="188">
        <v>0</v>
      </c>
      <c r="L147" s="188">
        <v>0</v>
      </c>
      <c r="M147" s="191">
        <f t="shared" si="41"/>
        <v>0</v>
      </c>
      <c r="N147" s="188">
        <v>0</v>
      </c>
      <c r="O147" s="188">
        <v>0</v>
      </c>
      <c r="P147" s="188">
        <v>0</v>
      </c>
      <c r="Q147" s="188">
        <v>0</v>
      </c>
      <c r="R147" s="188">
        <v>0</v>
      </c>
      <c r="S147" s="188">
        <v>0</v>
      </c>
      <c r="T147" s="188">
        <v>0</v>
      </c>
      <c r="U147" s="191">
        <f t="shared" si="42"/>
        <v>0</v>
      </c>
      <c r="V147" s="188">
        <v>0</v>
      </c>
      <c r="W147" s="188">
        <v>0</v>
      </c>
      <c r="X147" s="188">
        <v>0</v>
      </c>
      <c r="Y147" s="188">
        <v>0</v>
      </c>
      <c r="Z147" s="188">
        <v>0</v>
      </c>
      <c r="AA147" s="188">
        <v>0</v>
      </c>
      <c r="AB147" s="188">
        <v>0</v>
      </c>
      <c r="AC147" s="191">
        <f t="shared" si="43"/>
        <v>0</v>
      </c>
      <c r="AD147" s="188">
        <v>0</v>
      </c>
      <c r="AE147" s="188">
        <v>0</v>
      </c>
      <c r="AF147" s="188">
        <v>0</v>
      </c>
      <c r="AG147" s="188">
        <v>0</v>
      </c>
      <c r="AH147" s="191">
        <f t="shared" si="44"/>
        <v>0</v>
      </c>
      <c r="AI147" s="188">
        <v>0</v>
      </c>
      <c r="AJ147" s="188">
        <v>0</v>
      </c>
      <c r="AK147" s="188">
        <v>0</v>
      </c>
      <c r="AL147" s="188">
        <v>0</v>
      </c>
      <c r="AM147" s="188">
        <v>0</v>
      </c>
      <c r="AN147" s="188">
        <v>0</v>
      </c>
      <c r="AO147" s="188">
        <v>0</v>
      </c>
      <c r="AP147" s="188">
        <v>0</v>
      </c>
      <c r="AQ147" s="188">
        <v>0</v>
      </c>
      <c r="AR147" s="191">
        <f t="shared" si="45"/>
        <v>0</v>
      </c>
      <c r="AS147" s="191">
        <f t="shared" si="46"/>
        <v>0</v>
      </c>
      <c r="AT147" s="188">
        <v>0</v>
      </c>
      <c r="AU147" s="188">
        <v>0</v>
      </c>
      <c r="AV147" s="188">
        <v>0</v>
      </c>
      <c r="AW147" s="188">
        <v>0</v>
      </c>
      <c r="AX147" s="188">
        <v>0</v>
      </c>
      <c r="AY147" s="188">
        <v>0</v>
      </c>
      <c r="AZ147" s="191">
        <f t="shared" si="47"/>
        <v>0</v>
      </c>
      <c r="BA147" s="188">
        <v>0</v>
      </c>
      <c r="BB147" s="188">
        <v>0</v>
      </c>
      <c r="BC147" s="188">
        <v>0</v>
      </c>
      <c r="BD147" s="188">
        <v>0</v>
      </c>
      <c r="BE147" s="188">
        <v>0</v>
      </c>
      <c r="BF147" s="188">
        <v>0</v>
      </c>
      <c r="BG147" s="188">
        <v>0</v>
      </c>
      <c r="BH147" s="188">
        <v>0</v>
      </c>
      <c r="BI147" s="188">
        <v>0</v>
      </c>
      <c r="BJ147" s="191">
        <f t="shared" si="48"/>
        <v>0</v>
      </c>
      <c r="BK147" s="191">
        <f t="shared" si="49"/>
        <v>0</v>
      </c>
      <c r="BL147" s="191">
        <f>$BO$9+SUMPRODUCT($D$10:D147,$BK$10:BK147)</f>
        <v>-2363633475.7624879</v>
      </c>
      <c r="BM147" s="190">
        <f t="shared" si="50"/>
        <v>4.79</v>
      </c>
      <c r="BN147" s="191">
        <f t="shared" si="53"/>
        <v>0</v>
      </c>
      <c r="BO147" s="192">
        <f t="shared" si="51"/>
        <v>0</v>
      </c>
      <c r="BP147" s="189">
        <f t="shared" si="54"/>
        <v>0</v>
      </c>
      <c r="BQ147" s="189">
        <f t="shared" si="55"/>
        <v>0</v>
      </c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153">
        <f t="shared" si="52"/>
        <v>139</v>
      </c>
      <c r="B148" s="154">
        <f t="shared" si="52"/>
        <v>2160</v>
      </c>
      <c r="C148" s="29">
        <v>4.79</v>
      </c>
      <c r="D148" s="152">
        <f t="shared" si="56"/>
        <v>1.5E-3</v>
      </c>
      <c r="E148" s="188">
        <v>0</v>
      </c>
      <c r="F148" s="191">
        <f t="shared" si="38"/>
        <v>0</v>
      </c>
      <c r="G148" s="188">
        <v>0</v>
      </c>
      <c r="H148" s="188">
        <v>0</v>
      </c>
      <c r="I148" s="188">
        <v>0</v>
      </c>
      <c r="J148" s="188">
        <v>0</v>
      </c>
      <c r="K148" s="188">
        <v>0</v>
      </c>
      <c r="L148" s="188">
        <v>0</v>
      </c>
      <c r="M148" s="191">
        <f t="shared" si="41"/>
        <v>0</v>
      </c>
      <c r="N148" s="188">
        <v>0</v>
      </c>
      <c r="O148" s="188">
        <v>0</v>
      </c>
      <c r="P148" s="188">
        <v>0</v>
      </c>
      <c r="Q148" s="188">
        <v>0</v>
      </c>
      <c r="R148" s="188">
        <v>0</v>
      </c>
      <c r="S148" s="188">
        <v>0</v>
      </c>
      <c r="T148" s="188">
        <v>0</v>
      </c>
      <c r="U148" s="191">
        <f t="shared" si="42"/>
        <v>0</v>
      </c>
      <c r="V148" s="188">
        <v>0</v>
      </c>
      <c r="W148" s="188">
        <v>0</v>
      </c>
      <c r="X148" s="188">
        <v>0</v>
      </c>
      <c r="Y148" s="188">
        <v>0</v>
      </c>
      <c r="Z148" s="188">
        <v>0</v>
      </c>
      <c r="AA148" s="188">
        <v>0</v>
      </c>
      <c r="AB148" s="188">
        <v>0</v>
      </c>
      <c r="AC148" s="191">
        <f t="shared" si="43"/>
        <v>0</v>
      </c>
      <c r="AD148" s="188">
        <v>0</v>
      </c>
      <c r="AE148" s="188">
        <v>0</v>
      </c>
      <c r="AF148" s="188">
        <v>0</v>
      </c>
      <c r="AG148" s="188">
        <v>0</v>
      </c>
      <c r="AH148" s="191">
        <f t="shared" si="44"/>
        <v>0</v>
      </c>
      <c r="AI148" s="188">
        <v>0</v>
      </c>
      <c r="AJ148" s="188">
        <v>0</v>
      </c>
      <c r="AK148" s="188">
        <v>0</v>
      </c>
      <c r="AL148" s="188">
        <v>0</v>
      </c>
      <c r="AM148" s="188">
        <v>0</v>
      </c>
      <c r="AN148" s="188">
        <v>0</v>
      </c>
      <c r="AO148" s="188">
        <v>0</v>
      </c>
      <c r="AP148" s="188">
        <v>0</v>
      </c>
      <c r="AQ148" s="188">
        <v>0</v>
      </c>
      <c r="AR148" s="191">
        <f t="shared" si="45"/>
        <v>0</v>
      </c>
      <c r="AS148" s="191">
        <f t="shared" si="46"/>
        <v>0</v>
      </c>
      <c r="AT148" s="188">
        <v>0</v>
      </c>
      <c r="AU148" s="188">
        <v>0</v>
      </c>
      <c r="AV148" s="188">
        <v>0</v>
      </c>
      <c r="AW148" s="188">
        <v>0</v>
      </c>
      <c r="AX148" s="188">
        <v>0</v>
      </c>
      <c r="AY148" s="188">
        <v>0</v>
      </c>
      <c r="AZ148" s="191">
        <f t="shared" si="47"/>
        <v>0</v>
      </c>
      <c r="BA148" s="188">
        <v>0</v>
      </c>
      <c r="BB148" s="188">
        <v>0</v>
      </c>
      <c r="BC148" s="188">
        <v>0</v>
      </c>
      <c r="BD148" s="188">
        <v>0</v>
      </c>
      <c r="BE148" s="188">
        <v>0</v>
      </c>
      <c r="BF148" s="188">
        <v>0</v>
      </c>
      <c r="BG148" s="188">
        <v>0</v>
      </c>
      <c r="BH148" s="188">
        <v>0</v>
      </c>
      <c r="BI148" s="188">
        <v>0</v>
      </c>
      <c r="BJ148" s="191">
        <f t="shared" si="48"/>
        <v>0</v>
      </c>
      <c r="BK148" s="191">
        <f t="shared" si="49"/>
        <v>0</v>
      </c>
      <c r="BL148" s="191">
        <f>$BO$9+SUMPRODUCT($D$10:D148,$BK$10:BK148)</f>
        <v>-2363633475.7624879</v>
      </c>
      <c r="BM148" s="190">
        <f t="shared" si="50"/>
        <v>4.79</v>
      </c>
      <c r="BN148" s="191">
        <f t="shared" si="53"/>
        <v>0</v>
      </c>
      <c r="BO148" s="192">
        <f t="shared" si="51"/>
        <v>0</v>
      </c>
      <c r="BP148" s="189">
        <f t="shared" si="54"/>
        <v>0</v>
      </c>
      <c r="BQ148" s="189">
        <f t="shared" si="55"/>
        <v>0</v>
      </c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153">
        <f t="shared" si="52"/>
        <v>140</v>
      </c>
      <c r="B149" s="154">
        <f t="shared" si="52"/>
        <v>2161</v>
      </c>
      <c r="C149" s="29">
        <v>4.79</v>
      </c>
      <c r="D149" s="152">
        <f t="shared" si="56"/>
        <v>1.4300000000000001E-3</v>
      </c>
      <c r="E149" s="188">
        <v>0</v>
      </c>
      <c r="F149" s="191">
        <f t="shared" si="38"/>
        <v>0</v>
      </c>
      <c r="G149" s="188">
        <v>0</v>
      </c>
      <c r="H149" s="188">
        <v>0</v>
      </c>
      <c r="I149" s="188">
        <v>0</v>
      </c>
      <c r="J149" s="188">
        <v>0</v>
      </c>
      <c r="K149" s="188">
        <v>0</v>
      </c>
      <c r="L149" s="188">
        <v>0</v>
      </c>
      <c r="M149" s="191">
        <f t="shared" si="41"/>
        <v>0</v>
      </c>
      <c r="N149" s="188">
        <v>0</v>
      </c>
      <c r="O149" s="188">
        <v>0</v>
      </c>
      <c r="P149" s="188">
        <v>0</v>
      </c>
      <c r="Q149" s="188">
        <v>0</v>
      </c>
      <c r="R149" s="188">
        <v>0</v>
      </c>
      <c r="S149" s="188">
        <v>0</v>
      </c>
      <c r="T149" s="188">
        <v>0</v>
      </c>
      <c r="U149" s="191">
        <f t="shared" si="42"/>
        <v>0</v>
      </c>
      <c r="V149" s="188">
        <v>0</v>
      </c>
      <c r="W149" s="188">
        <v>0</v>
      </c>
      <c r="X149" s="188">
        <v>0</v>
      </c>
      <c r="Y149" s="188">
        <v>0</v>
      </c>
      <c r="Z149" s="188">
        <v>0</v>
      </c>
      <c r="AA149" s="188">
        <v>0</v>
      </c>
      <c r="AB149" s="188">
        <v>0</v>
      </c>
      <c r="AC149" s="191">
        <f t="shared" si="43"/>
        <v>0</v>
      </c>
      <c r="AD149" s="188">
        <v>0</v>
      </c>
      <c r="AE149" s="188">
        <v>0</v>
      </c>
      <c r="AF149" s="188">
        <v>0</v>
      </c>
      <c r="AG149" s="188">
        <v>0</v>
      </c>
      <c r="AH149" s="191">
        <f t="shared" si="44"/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8">
        <v>0</v>
      </c>
      <c r="AR149" s="191">
        <f t="shared" si="45"/>
        <v>0</v>
      </c>
      <c r="AS149" s="191">
        <f t="shared" si="46"/>
        <v>0</v>
      </c>
      <c r="AT149" s="188">
        <v>0</v>
      </c>
      <c r="AU149" s="188">
        <v>0</v>
      </c>
      <c r="AV149" s="188">
        <v>0</v>
      </c>
      <c r="AW149" s="188">
        <v>0</v>
      </c>
      <c r="AX149" s="188">
        <v>0</v>
      </c>
      <c r="AY149" s="188">
        <v>0</v>
      </c>
      <c r="AZ149" s="191">
        <f t="shared" si="47"/>
        <v>0</v>
      </c>
      <c r="BA149" s="188">
        <v>0</v>
      </c>
      <c r="BB149" s="188">
        <v>0</v>
      </c>
      <c r="BC149" s="188">
        <v>0</v>
      </c>
      <c r="BD149" s="188">
        <v>0</v>
      </c>
      <c r="BE149" s="188">
        <v>0</v>
      </c>
      <c r="BF149" s="188">
        <v>0</v>
      </c>
      <c r="BG149" s="188">
        <v>0</v>
      </c>
      <c r="BH149" s="188">
        <v>0</v>
      </c>
      <c r="BI149" s="188">
        <v>0</v>
      </c>
      <c r="BJ149" s="191">
        <f t="shared" si="48"/>
        <v>0</v>
      </c>
      <c r="BK149" s="191">
        <f t="shared" si="49"/>
        <v>0</v>
      </c>
      <c r="BL149" s="191">
        <f>$BO$9+SUMPRODUCT($D$10:D149,$BK$10:BK149)</f>
        <v>-2363633475.7624879</v>
      </c>
      <c r="BM149" s="190">
        <f t="shared" si="50"/>
        <v>4.79</v>
      </c>
      <c r="BN149" s="191">
        <f t="shared" si="53"/>
        <v>0</v>
      </c>
      <c r="BO149" s="192">
        <f t="shared" si="51"/>
        <v>0</v>
      </c>
      <c r="BP149" s="189">
        <f t="shared" si="54"/>
        <v>0</v>
      </c>
      <c r="BQ149" s="189">
        <f t="shared" si="55"/>
        <v>0</v>
      </c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153">
        <f t="shared" si="52"/>
        <v>141</v>
      </c>
      <c r="B150" s="154">
        <f t="shared" si="52"/>
        <v>2162</v>
      </c>
      <c r="C150" s="29">
        <v>4.79</v>
      </c>
      <c r="D150" s="152">
        <f t="shared" si="56"/>
        <v>1.3600000000000001E-3</v>
      </c>
      <c r="E150" s="188">
        <v>0</v>
      </c>
      <c r="F150" s="191">
        <f t="shared" si="38"/>
        <v>0</v>
      </c>
      <c r="G150" s="188">
        <v>0</v>
      </c>
      <c r="H150" s="188">
        <v>0</v>
      </c>
      <c r="I150" s="188">
        <v>0</v>
      </c>
      <c r="J150" s="188">
        <v>0</v>
      </c>
      <c r="K150" s="188">
        <v>0</v>
      </c>
      <c r="L150" s="188">
        <v>0</v>
      </c>
      <c r="M150" s="191">
        <f t="shared" si="41"/>
        <v>0</v>
      </c>
      <c r="N150" s="188">
        <v>0</v>
      </c>
      <c r="O150" s="188">
        <v>0</v>
      </c>
      <c r="P150" s="188">
        <v>0</v>
      </c>
      <c r="Q150" s="188">
        <v>0</v>
      </c>
      <c r="R150" s="188">
        <v>0</v>
      </c>
      <c r="S150" s="188">
        <v>0</v>
      </c>
      <c r="T150" s="188">
        <v>0</v>
      </c>
      <c r="U150" s="191">
        <f t="shared" si="42"/>
        <v>0</v>
      </c>
      <c r="V150" s="188">
        <v>0</v>
      </c>
      <c r="W150" s="188">
        <v>0</v>
      </c>
      <c r="X150" s="188">
        <v>0</v>
      </c>
      <c r="Y150" s="188">
        <v>0</v>
      </c>
      <c r="Z150" s="188">
        <v>0</v>
      </c>
      <c r="AA150" s="188">
        <v>0</v>
      </c>
      <c r="AB150" s="188">
        <v>0</v>
      </c>
      <c r="AC150" s="191">
        <f t="shared" si="43"/>
        <v>0</v>
      </c>
      <c r="AD150" s="188">
        <v>0</v>
      </c>
      <c r="AE150" s="188">
        <v>0</v>
      </c>
      <c r="AF150" s="188">
        <v>0</v>
      </c>
      <c r="AG150" s="188">
        <v>0</v>
      </c>
      <c r="AH150" s="191">
        <f t="shared" si="44"/>
        <v>0</v>
      </c>
      <c r="AI150" s="188">
        <v>0</v>
      </c>
      <c r="AJ150" s="188">
        <v>0</v>
      </c>
      <c r="AK150" s="188">
        <v>0</v>
      </c>
      <c r="AL150" s="188">
        <v>0</v>
      </c>
      <c r="AM150" s="188">
        <v>0</v>
      </c>
      <c r="AN150" s="188">
        <v>0</v>
      </c>
      <c r="AO150" s="188">
        <v>0</v>
      </c>
      <c r="AP150" s="188">
        <v>0</v>
      </c>
      <c r="AQ150" s="188">
        <v>0</v>
      </c>
      <c r="AR150" s="191">
        <f t="shared" si="45"/>
        <v>0</v>
      </c>
      <c r="AS150" s="191">
        <f t="shared" si="46"/>
        <v>0</v>
      </c>
      <c r="AT150" s="188">
        <v>0</v>
      </c>
      <c r="AU150" s="188">
        <v>0</v>
      </c>
      <c r="AV150" s="188">
        <v>0</v>
      </c>
      <c r="AW150" s="188">
        <v>0</v>
      </c>
      <c r="AX150" s="188">
        <v>0</v>
      </c>
      <c r="AY150" s="188">
        <v>0</v>
      </c>
      <c r="AZ150" s="191">
        <f t="shared" si="47"/>
        <v>0</v>
      </c>
      <c r="BA150" s="188">
        <v>0</v>
      </c>
      <c r="BB150" s="188">
        <v>0</v>
      </c>
      <c r="BC150" s="188">
        <v>0</v>
      </c>
      <c r="BD150" s="188">
        <v>0</v>
      </c>
      <c r="BE150" s="188">
        <v>0</v>
      </c>
      <c r="BF150" s="188">
        <v>0</v>
      </c>
      <c r="BG150" s="188">
        <v>0</v>
      </c>
      <c r="BH150" s="188">
        <v>0</v>
      </c>
      <c r="BI150" s="188">
        <v>0</v>
      </c>
      <c r="BJ150" s="191">
        <f t="shared" si="48"/>
        <v>0</v>
      </c>
      <c r="BK150" s="191">
        <f t="shared" si="49"/>
        <v>0</v>
      </c>
      <c r="BL150" s="191">
        <f>$BO$9+SUMPRODUCT($D$10:D150,$BK$10:BK150)</f>
        <v>-2363633475.7624879</v>
      </c>
      <c r="BM150" s="190">
        <f t="shared" si="50"/>
        <v>4.79</v>
      </c>
      <c r="BN150" s="191">
        <f t="shared" si="53"/>
        <v>0</v>
      </c>
      <c r="BO150" s="192">
        <f t="shared" si="51"/>
        <v>0</v>
      </c>
      <c r="BP150" s="189">
        <f t="shared" si="54"/>
        <v>0</v>
      </c>
      <c r="BQ150" s="189">
        <f t="shared" si="55"/>
        <v>0</v>
      </c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153">
        <f t="shared" si="52"/>
        <v>142</v>
      </c>
      <c r="B151" s="154">
        <f t="shared" si="52"/>
        <v>2163</v>
      </c>
      <c r="C151" s="29">
        <v>4.79</v>
      </c>
      <c r="D151" s="152">
        <f t="shared" si="56"/>
        <v>1.2999999999999999E-3</v>
      </c>
      <c r="E151" s="188">
        <v>0</v>
      </c>
      <c r="F151" s="191">
        <f t="shared" si="38"/>
        <v>0</v>
      </c>
      <c r="G151" s="188">
        <v>0</v>
      </c>
      <c r="H151" s="188">
        <v>0</v>
      </c>
      <c r="I151" s="188">
        <v>0</v>
      </c>
      <c r="J151" s="188">
        <v>0</v>
      </c>
      <c r="K151" s="188">
        <v>0</v>
      </c>
      <c r="L151" s="188">
        <v>0</v>
      </c>
      <c r="M151" s="191">
        <f t="shared" si="41"/>
        <v>0</v>
      </c>
      <c r="N151" s="188">
        <v>0</v>
      </c>
      <c r="O151" s="188">
        <v>0</v>
      </c>
      <c r="P151" s="188">
        <v>0</v>
      </c>
      <c r="Q151" s="188">
        <v>0</v>
      </c>
      <c r="R151" s="188">
        <v>0</v>
      </c>
      <c r="S151" s="188">
        <v>0</v>
      </c>
      <c r="T151" s="188">
        <v>0</v>
      </c>
      <c r="U151" s="191">
        <f t="shared" si="42"/>
        <v>0</v>
      </c>
      <c r="V151" s="188">
        <v>0</v>
      </c>
      <c r="W151" s="188">
        <v>0</v>
      </c>
      <c r="X151" s="188">
        <v>0</v>
      </c>
      <c r="Y151" s="188">
        <v>0</v>
      </c>
      <c r="Z151" s="188">
        <v>0</v>
      </c>
      <c r="AA151" s="188">
        <v>0</v>
      </c>
      <c r="AB151" s="188">
        <v>0</v>
      </c>
      <c r="AC151" s="191">
        <f t="shared" si="43"/>
        <v>0</v>
      </c>
      <c r="AD151" s="188">
        <v>0</v>
      </c>
      <c r="AE151" s="188">
        <v>0</v>
      </c>
      <c r="AF151" s="188">
        <v>0</v>
      </c>
      <c r="AG151" s="188">
        <v>0</v>
      </c>
      <c r="AH151" s="191">
        <f t="shared" si="44"/>
        <v>0</v>
      </c>
      <c r="AI151" s="188">
        <v>0</v>
      </c>
      <c r="AJ151" s="188">
        <v>0</v>
      </c>
      <c r="AK151" s="188">
        <v>0</v>
      </c>
      <c r="AL151" s="188">
        <v>0</v>
      </c>
      <c r="AM151" s="188">
        <v>0</v>
      </c>
      <c r="AN151" s="188">
        <v>0</v>
      </c>
      <c r="AO151" s="188">
        <v>0</v>
      </c>
      <c r="AP151" s="188">
        <v>0</v>
      </c>
      <c r="AQ151" s="188">
        <v>0</v>
      </c>
      <c r="AR151" s="191">
        <f t="shared" si="45"/>
        <v>0</v>
      </c>
      <c r="AS151" s="191">
        <f t="shared" si="46"/>
        <v>0</v>
      </c>
      <c r="AT151" s="188">
        <v>0</v>
      </c>
      <c r="AU151" s="188">
        <v>0</v>
      </c>
      <c r="AV151" s="188">
        <v>0</v>
      </c>
      <c r="AW151" s="188">
        <v>0</v>
      </c>
      <c r="AX151" s="188">
        <v>0</v>
      </c>
      <c r="AY151" s="188">
        <v>0</v>
      </c>
      <c r="AZ151" s="191">
        <f t="shared" si="47"/>
        <v>0</v>
      </c>
      <c r="BA151" s="188">
        <v>0</v>
      </c>
      <c r="BB151" s="188">
        <v>0</v>
      </c>
      <c r="BC151" s="188">
        <v>0</v>
      </c>
      <c r="BD151" s="188">
        <v>0</v>
      </c>
      <c r="BE151" s="188">
        <v>0</v>
      </c>
      <c r="BF151" s="188">
        <v>0</v>
      </c>
      <c r="BG151" s="188">
        <v>0</v>
      </c>
      <c r="BH151" s="188">
        <v>0</v>
      </c>
      <c r="BI151" s="188">
        <v>0</v>
      </c>
      <c r="BJ151" s="191">
        <f t="shared" si="48"/>
        <v>0</v>
      </c>
      <c r="BK151" s="191">
        <f t="shared" si="49"/>
        <v>0</v>
      </c>
      <c r="BL151" s="191">
        <f>$BO$9+SUMPRODUCT($D$10:D151,$BK$10:BK151)</f>
        <v>-2363633475.7624879</v>
      </c>
      <c r="BM151" s="190">
        <f t="shared" si="50"/>
        <v>4.79</v>
      </c>
      <c r="BN151" s="191">
        <f t="shared" si="53"/>
        <v>0</v>
      </c>
      <c r="BO151" s="192">
        <f t="shared" si="51"/>
        <v>0</v>
      </c>
      <c r="BP151" s="189">
        <f t="shared" si="54"/>
        <v>0</v>
      </c>
      <c r="BQ151" s="189">
        <f t="shared" si="55"/>
        <v>0</v>
      </c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153">
        <f t="shared" si="52"/>
        <v>143</v>
      </c>
      <c r="B152" s="154">
        <f t="shared" si="52"/>
        <v>2164</v>
      </c>
      <c r="C152" s="29">
        <v>4.79</v>
      </c>
      <c r="D152" s="152">
        <f t="shared" si="56"/>
        <v>1.24E-3</v>
      </c>
      <c r="E152" s="188">
        <v>0</v>
      </c>
      <c r="F152" s="191">
        <f t="shared" si="38"/>
        <v>0</v>
      </c>
      <c r="G152" s="188">
        <v>0</v>
      </c>
      <c r="H152" s="188">
        <v>0</v>
      </c>
      <c r="I152" s="188">
        <v>0</v>
      </c>
      <c r="J152" s="188">
        <v>0</v>
      </c>
      <c r="K152" s="188">
        <v>0</v>
      </c>
      <c r="L152" s="188">
        <v>0</v>
      </c>
      <c r="M152" s="191">
        <f t="shared" si="41"/>
        <v>0</v>
      </c>
      <c r="N152" s="188">
        <v>0</v>
      </c>
      <c r="O152" s="188">
        <v>0</v>
      </c>
      <c r="P152" s="188">
        <v>0</v>
      </c>
      <c r="Q152" s="188">
        <v>0</v>
      </c>
      <c r="R152" s="188">
        <v>0</v>
      </c>
      <c r="S152" s="188">
        <v>0</v>
      </c>
      <c r="T152" s="188">
        <v>0</v>
      </c>
      <c r="U152" s="191">
        <f t="shared" si="42"/>
        <v>0</v>
      </c>
      <c r="V152" s="188">
        <v>0</v>
      </c>
      <c r="W152" s="188">
        <v>0</v>
      </c>
      <c r="X152" s="188">
        <v>0</v>
      </c>
      <c r="Y152" s="188">
        <v>0</v>
      </c>
      <c r="Z152" s="188">
        <v>0</v>
      </c>
      <c r="AA152" s="188">
        <v>0</v>
      </c>
      <c r="AB152" s="188">
        <v>0</v>
      </c>
      <c r="AC152" s="191">
        <f t="shared" si="43"/>
        <v>0</v>
      </c>
      <c r="AD152" s="188">
        <v>0</v>
      </c>
      <c r="AE152" s="188">
        <v>0</v>
      </c>
      <c r="AF152" s="188">
        <v>0</v>
      </c>
      <c r="AG152" s="188">
        <v>0</v>
      </c>
      <c r="AH152" s="191">
        <f t="shared" si="44"/>
        <v>0</v>
      </c>
      <c r="AI152" s="188">
        <v>0</v>
      </c>
      <c r="AJ152" s="188">
        <v>0</v>
      </c>
      <c r="AK152" s="188">
        <v>0</v>
      </c>
      <c r="AL152" s="188">
        <v>0</v>
      </c>
      <c r="AM152" s="188">
        <v>0</v>
      </c>
      <c r="AN152" s="188">
        <v>0</v>
      </c>
      <c r="AO152" s="188">
        <v>0</v>
      </c>
      <c r="AP152" s="188">
        <v>0</v>
      </c>
      <c r="AQ152" s="188">
        <v>0</v>
      </c>
      <c r="AR152" s="191">
        <f t="shared" si="45"/>
        <v>0</v>
      </c>
      <c r="AS152" s="191">
        <f t="shared" si="46"/>
        <v>0</v>
      </c>
      <c r="AT152" s="188">
        <v>0</v>
      </c>
      <c r="AU152" s="188">
        <v>0</v>
      </c>
      <c r="AV152" s="188">
        <v>0</v>
      </c>
      <c r="AW152" s="188">
        <v>0</v>
      </c>
      <c r="AX152" s="188">
        <v>0</v>
      </c>
      <c r="AY152" s="188">
        <v>0</v>
      </c>
      <c r="AZ152" s="191">
        <f t="shared" si="47"/>
        <v>0</v>
      </c>
      <c r="BA152" s="188">
        <v>0</v>
      </c>
      <c r="BB152" s="188">
        <v>0</v>
      </c>
      <c r="BC152" s="188">
        <v>0</v>
      </c>
      <c r="BD152" s="188">
        <v>0</v>
      </c>
      <c r="BE152" s="188">
        <v>0</v>
      </c>
      <c r="BF152" s="188">
        <v>0</v>
      </c>
      <c r="BG152" s="188">
        <v>0</v>
      </c>
      <c r="BH152" s="188">
        <v>0</v>
      </c>
      <c r="BI152" s="188">
        <v>0</v>
      </c>
      <c r="BJ152" s="191">
        <f t="shared" si="48"/>
        <v>0</v>
      </c>
      <c r="BK152" s="191">
        <f t="shared" si="49"/>
        <v>0</v>
      </c>
      <c r="BL152" s="191">
        <f>$BO$9+SUMPRODUCT($D$10:D152,$BK$10:BK152)</f>
        <v>-2363633475.7624879</v>
      </c>
      <c r="BM152" s="190">
        <f t="shared" si="50"/>
        <v>4.79</v>
      </c>
      <c r="BN152" s="191">
        <f t="shared" si="53"/>
        <v>0</v>
      </c>
      <c r="BO152" s="192">
        <f t="shared" si="51"/>
        <v>0</v>
      </c>
      <c r="BP152" s="189">
        <f t="shared" si="54"/>
        <v>0</v>
      </c>
      <c r="BQ152" s="189">
        <f t="shared" si="55"/>
        <v>0</v>
      </c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153">
        <f t="shared" si="52"/>
        <v>144</v>
      </c>
      <c r="B153" s="154">
        <f t="shared" si="52"/>
        <v>2165</v>
      </c>
      <c r="C153" s="29">
        <v>4.79</v>
      </c>
      <c r="D153" s="152">
        <f t="shared" si="56"/>
        <v>1.1800000000000001E-3</v>
      </c>
      <c r="E153" s="188">
        <v>0</v>
      </c>
      <c r="F153" s="191">
        <f t="shared" si="38"/>
        <v>0</v>
      </c>
      <c r="G153" s="188">
        <v>0</v>
      </c>
      <c r="H153" s="188">
        <v>0</v>
      </c>
      <c r="I153" s="188">
        <v>0</v>
      </c>
      <c r="J153" s="188">
        <v>0</v>
      </c>
      <c r="K153" s="188">
        <v>0</v>
      </c>
      <c r="L153" s="188">
        <v>0</v>
      </c>
      <c r="M153" s="191">
        <f t="shared" si="41"/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91">
        <f t="shared" si="42"/>
        <v>0</v>
      </c>
      <c r="V153" s="188">
        <v>0</v>
      </c>
      <c r="W153" s="188">
        <v>0</v>
      </c>
      <c r="X153" s="188">
        <v>0</v>
      </c>
      <c r="Y153" s="188">
        <v>0</v>
      </c>
      <c r="Z153" s="188">
        <v>0</v>
      </c>
      <c r="AA153" s="188">
        <v>0</v>
      </c>
      <c r="AB153" s="188">
        <v>0</v>
      </c>
      <c r="AC153" s="191">
        <f t="shared" si="43"/>
        <v>0</v>
      </c>
      <c r="AD153" s="188">
        <v>0</v>
      </c>
      <c r="AE153" s="188">
        <v>0</v>
      </c>
      <c r="AF153" s="188">
        <v>0</v>
      </c>
      <c r="AG153" s="188">
        <v>0</v>
      </c>
      <c r="AH153" s="191">
        <f t="shared" si="44"/>
        <v>0</v>
      </c>
      <c r="AI153" s="188">
        <v>0</v>
      </c>
      <c r="AJ153" s="188">
        <v>0</v>
      </c>
      <c r="AK153" s="188">
        <v>0</v>
      </c>
      <c r="AL153" s="188">
        <v>0</v>
      </c>
      <c r="AM153" s="188">
        <v>0</v>
      </c>
      <c r="AN153" s="188">
        <v>0</v>
      </c>
      <c r="AO153" s="188">
        <v>0</v>
      </c>
      <c r="AP153" s="188">
        <v>0</v>
      </c>
      <c r="AQ153" s="188">
        <v>0</v>
      </c>
      <c r="AR153" s="191">
        <f t="shared" si="45"/>
        <v>0</v>
      </c>
      <c r="AS153" s="191">
        <f t="shared" si="46"/>
        <v>0</v>
      </c>
      <c r="AT153" s="188">
        <v>0</v>
      </c>
      <c r="AU153" s="188">
        <v>0</v>
      </c>
      <c r="AV153" s="188">
        <v>0</v>
      </c>
      <c r="AW153" s="188">
        <v>0</v>
      </c>
      <c r="AX153" s="188">
        <v>0</v>
      </c>
      <c r="AY153" s="188">
        <v>0</v>
      </c>
      <c r="AZ153" s="191">
        <f t="shared" si="47"/>
        <v>0</v>
      </c>
      <c r="BA153" s="188">
        <v>0</v>
      </c>
      <c r="BB153" s="188">
        <v>0</v>
      </c>
      <c r="BC153" s="188">
        <v>0</v>
      </c>
      <c r="BD153" s="188">
        <v>0</v>
      </c>
      <c r="BE153" s="188">
        <v>0</v>
      </c>
      <c r="BF153" s="188">
        <v>0</v>
      </c>
      <c r="BG153" s="188">
        <v>0</v>
      </c>
      <c r="BH153" s="188">
        <v>0</v>
      </c>
      <c r="BI153" s="188">
        <v>0</v>
      </c>
      <c r="BJ153" s="191">
        <f t="shared" si="48"/>
        <v>0</v>
      </c>
      <c r="BK153" s="191">
        <f t="shared" si="49"/>
        <v>0</v>
      </c>
      <c r="BL153" s="191">
        <f>$BO$9+SUMPRODUCT($D$10:D153,$BK$10:BK153)</f>
        <v>-2363633475.7624879</v>
      </c>
      <c r="BM153" s="190">
        <f t="shared" si="50"/>
        <v>4.79</v>
      </c>
      <c r="BN153" s="191">
        <f t="shared" si="53"/>
        <v>0</v>
      </c>
      <c r="BO153" s="192">
        <f t="shared" si="51"/>
        <v>0</v>
      </c>
      <c r="BP153" s="189">
        <f t="shared" si="54"/>
        <v>0</v>
      </c>
      <c r="BQ153" s="189">
        <f t="shared" si="55"/>
        <v>0</v>
      </c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153">
        <f t="shared" si="52"/>
        <v>145</v>
      </c>
      <c r="B154" s="154">
        <f t="shared" si="52"/>
        <v>2166</v>
      </c>
      <c r="C154" s="29">
        <v>4.79</v>
      </c>
      <c r="D154" s="152">
        <f t="shared" si="56"/>
        <v>1.1299999999999999E-3</v>
      </c>
      <c r="E154" s="188">
        <v>0</v>
      </c>
      <c r="F154" s="191">
        <f t="shared" si="38"/>
        <v>0</v>
      </c>
      <c r="G154" s="188">
        <v>0</v>
      </c>
      <c r="H154" s="188">
        <v>0</v>
      </c>
      <c r="I154" s="188">
        <v>0</v>
      </c>
      <c r="J154" s="188">
        <v>0</v>
      </c>
      <c r="K154" s="188">
        <v>0</v>
      </c>
      <c r="L154" s="188">
        <v>0</v>
      </c>
      <c r="M154" s="191">
        <f t="shared" si="41"/>
        <v>0</v>
      </c>
      <c r="N154" s="188">
        <v>0</v>
      </c>
      <c r="O154" s="188">
        <v>0</v>
      </c>
      <c r="P154" s="188">
        <v>0</v>
      </c>
      <c r="Q154" s="188">
        <v>0</v>
      </c>
      <c r="R154" s="188">
        <v>0</v>
      </c>
      <c r="S154" s="188">
        <v>0</v>
      </c>
      <c r="T154" s="188">
        <v>0</v>
      </c>
      <c r="U154" s="191">
        <f t="shared" si="42"/>
        <v>0</v>
      </c>
      <c r="V154" s="188">
        <v>0</v>
      </c>
      <c r="W154" s="188">
        <v>0</v>
      </c>
      <c r="X154" s="188">
        <v>0</v>
      </c>
      <c r="Y154" s="188">
        <v>0</v>
      </c>
      <c r="Z154" s="188">
        <v>0</v>
      </c>
      <c r="AA154" s="188">
        <v>0</v>
      </c>
      <c r="AB154" s="188">
        <v>0</v>
      </c>
      <c r="AC154" s="191">
        <f t="shared" si="43"/>
        <v>0</v>
      </c>
      <c r="AD154" s="188">
        <v>0</v>
      </c>
      <c r="AE154" s="188">
        <v>0</v>
      </c>
      <c r="AF154" s="188">
        <v>0</v>
      </c>
      <c r="AG154" s="188">
        <v>0</v>
      </c>
      <c r="AH154" s="191">
        <f t="shared" si="44"/>
        <v>0</v>
      </c>
      <c r="AI154" s="188">
        <v>0</v>
      </c>
      <c r="AJ154" s="188">
        <v>0</v>
      </c>
      <c r="AK154" s="188">
        <v>0</v>
      </c>
      <c r="AL154" s="188">
        <v>0</v>
      </c>
      <c r="AM154" s="188">
        <v>0</v>
      </c>
      <c r="AN154" s="188">
        <v>0</v>
      </c>
      <c r="AO154" s="188">
        <v>0</v>
      </c>
      <c r="AP154" s="188">
        <v>0</v>
      </c>
      <c r="AQ154" s="188">
        <v>0</v>
      </c>
      <c r="AR154" s="191">
        <f t="shared" si="45"/>
        <v>0</v>
      </c>
      <c r="AS154" s="191">
        <f t="shared" si="46"/>
        <v>0</v>
      </c>
      <c r="AT154" s="188">
        <v>0</v>
      </c>
      <c r="AU154" s="188">
        <v>0</v>
      </c>
      <c r="AV154" s="188">
        <v>0</v>
      </c>
      <c r="AW154" s="188">
        <v>0</v>
      </c>
      <c r="AX154" s="188">
        <v>0</v>
      </c>
      <c r="AY154" s="188">
        <v>0</v>
      </c>
      <c r="AZ154" s="191">
        <f t="shared" si="47"/>
        <v>0</v>
      </c>
      <c r="BA154" s="188">
        <v>0</v>
      </c>
      <c r="BB154" s="188">
        <v>0</v>
      </c>
      <c r="BC154" s="188">
        <v>0</v>
      </c>
      <c r="BD154" s="188">
        <v>0</v>
      </c>
      <c r="BE154" s="188">
        <v>0</v>
      </c>
      <c r="BF154" s="188">
        <v>0</v>
      </c>
      <c r="BG154" s="188">
        <v>0</v>
      </c>
      <c r="BH154" s="188">
        <v>0</v>
      </c>
      <c r="BI154" s="188">
        <v>0</v>
      </c>
      <c r="BJ154" s="191">
        <f t="shared" si="48"/>
        <v>0</v>
      </c>
      <c r="BK154" s="191">
        <f t="shared" si="49"/>
        <v>0</v>
      </c>
      <c r="BL154" s="191">
        <f>$BO$9+SUMPRODUCT($D$10:D154,$BK$10:BK154)</f>
        <v>-2363633475.7624879</v>
      </c>
      <c r="BM154" s="190">
        <f t="shared" si="50"/>
        <v>4.79</v>
      </c>
      <c r="BN154" s="191">
        <f t="shared" si="53"/>
        <v>0</v>
      </c>
      <c r="BO154" s="192">
        <f t="shared" si="51"/>
        <v>0</v>
      </c>
      <c r="BP154" s="189">
        <f t="shared" si="54"/>
        <v>0</v>
      </c>
      <c r="BQ154" s="189">
        <f t="shared" si="55"/>
        <v>0</v>
      </c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153">
        <f t="shared" ref="A155:B159" si="57">A154+1</f>
        <v>146</v>
      </c>
      <c r="B155" s="154">
        <f t="shared" si="57"/>
        <v>2167</v>
      </c>
      <c r="C155" s="29">
        <v>4.79</v>
      </c>
      <c r="D155" s="152">
        <f t="shared" si="56"/>
        <v>1.08E-3</v>
      </c>
      <c r="E155" s="188">
        <v>0</v>
      </c>
      <c r="F155" s="191">
        <f t="shared" si="38"/>
        <v>0</v>
      </c>
      <c r="G155" s="188">
        <v>0</v>
      </c>
      <c r="H155" s="188">
        <v>0</v>
      </c>
      <c r="I155" s="188">
        <v>0</v>
      </c>
      <c r="J155" s="188">
        <v>0</v>
      </c>
      <c r="K155" s="188">
        <v>0</v>
      </c>
      <c r="L155" s="188">
        <v>0</v>
      </c>
      <c r="M155" s="191">
        <f t="shared" si="41"/>
        <v>0</v>
      </c>
      <c r="N155" s="188">
        <v>0</v>
      </c>
      <c r="O155" s="188">
        <v>0</v>
      </c>
      <c r="P155" s="188">
        <v>0</v>
      </c>
      <c r="Q155" s="188">
        <v>0</v>
      </c>
      <c r="R155" s="188">
        <v>0</v>
      </c>
      <c r="S155" s="188">
        <v>0</v>
      </c>
      <c r="T155" s="188">
        <v>0</v>
      </c>
      <c r="U155" s="191">
        <f t="shared" si="42"/>
        <v>0</v>
      </c>
      <c r="V155" s="188">
        <v>0</v>
      </c>
      <c r="W155" s="188">
        <v>0</v>
      </c>
      <c r="X155" s="188">
        <v>0</v>
      </c>
      <c r="Y155" s="188">
        <v>0</v>
      </c>
      <c r="Z155" s="188">
        <v>0</v>
      </c>
      <c r="AA155" s="188">
        <v>0</v>
      </c>
      <c r="AB155" s="188">
        <v>0</v>
      </c>
      <c r="AC155" s="191">
        <f t="shared" si="43"/>
        <v>0</v>
      </c>
      <c r="AD155" s="188">
        <v>0</v>
      </c>
      <c r="AE155" s="188">
        <v>0</v>
      </c>
      <c r="AF155" s="188">
        <v>0</v>
      </c>
      <c r="AG155" s="188">
        <v>0</v>
      </c>
      <c r="AH155" s="191">
        <f t="shared" si="44"/>
        <v>0</v>
      </c>
      <c r="AI155" s="188">
        <v>0</v>
      </c>
      <c r="AJ155" s="188">
        <v>0</v>
      </c>
      <c r="AK155" s="188">
        <v>0</v>
      </c>
      <c r="AL155" s="188">
        <v>0</v>
      </c>
      <c r="AM155" s="188">
        <v>0</v>
      </c>
      <c r="AN155" s="188">
        <v>0</v>
      </c>
      <c r="AO155" s="188">
        <v>0</v>
      </c>
      <c r="AP155" s="188">
        <v>0</v>
      </c>
      <c r="AQ155" s="188">
        <v>0</v>
      </c>
      <c r="AR155" s="191">
        <f t="shared" si="45"/>
        <v>0</v>
      </c>
      <c r="AS155" s="191">
        <f t="shared" si="46"/>
        <v>0</v>
      </c>
      <c r="AT155" s="188">
        <v>0</v>
      </c>
      <c r="AU155" s="188">
        <v>0</v>
      </c>
      <c r="AV155" s="188">
        <v>0</v>
      </c>
      <c r="AW155" s="188">
        <v>0</v>
      </c>
      <c r="AX155" s="188">
        <v>0</v>
      </c>
      <c r="AY155" s="188">
        <v>0</v>
      </c>
      <c r="AZ155" s="191">
        <f t="shared" si="47"/>
        <v>0</v>
      </c>
      <c r="BA155" s="188">
        <v>0</v>
      </c>
      <c r="BB155" s="188">
        <v>0</v>
      </c>
      <c r="BC155" s="188">
        <v>0</v>
      </c>
      <c r="BD155" s="188">
        <v>0</v>
      </c>
      <c r="BE155" s="188">
        <v>0</v>
      </c>
      <c r="BF155" s="188">
        <v>0</v>
      </c>
      <c r="BG155" s="188">
        <v>0</v>
      </c>
      <c r="BH155" s="188">
        <v>0</v>
      </c>
      <c r="BI155" s="188">
        <v>0</v>
      </c>
      <c r="BJ155" s="191">
        <f t="shared" si="48"/>
        <v>0</v>
      </c>
      <c r="BK155" s="191">
        <f t="shared" si="49"/>
        <v>0</v>
      </c>
      <c r="BL155" s="191">
        <f>$BO$9+SUMPRODUCT($D$10:D155,$BK$10:BK155)</f>
        <v>-2363633475.7624879</v>
      </c>
      <c r="BM155" s="190">
        <f t="shared" si="50"/>
        <v>4.79</v>
      </c>
      <c r="BN155" s="191">
        <f t="shared" si="53"/>
        <v>0</v>
      </c>
      <c r="BO155" s="192">
        <f t="shared" si="51"/>
        <v>0</v>
      </c>
      <c r="BP155" s="189">
        <f t="shared" si="54"/>
        <v>0</v>
      </c>
      <c r="BQ155" s="189">
        <f t="shared" si="55"/>
        <v>0</v>
      </c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153">
        <f t="shared" si="57"/>
        <v>147</v>
      </c>
      <c r="B156" s="154">
        <f t="shared" si="57"/>
        <v>2168</v>
      </c>
      <c r="C156" s="29">
        <v>4.79</v>
      </c>
      <c r="D156" s="152">
        <f t="shared" si="56"/>
        <v>1.0300000000000001E-3</v>
      </c>
      <c r="E156" s="188">
        <v>0</v>
      </c>
      <c r="F156" s="191">
        <f t="shared" si="38"/>
        <v>0</v>
      </c>
      <c r="G156" s="188">
        <v>0</v>
      </c>
      <c r="H156" s="188">
        <v>0</v>
      </c>
      <c r="I156" s="188">
        <v>0</v>
      </c>
      <c r="J156" s="188">
        <v>0</v>
      </c>
      <c r="K156" s="188">
        <v>0</v>
      </c>
      <c r="L156" s="188">
        <v>0</v>
      </c>
      <c r="M156" s="191">
        <f t="shared" si="41"/>
        <v>0</v>
      </c>
      <c r="N156" s="188">
        <v>0</v>
      </c>
      <c r="O156" s="188">
        <v>0</v>
      </c>
      <c r="P156" s="188">
        <v>0</v>
      </c>
      <c r="Q156" s="188">
        <v>0</v>
      </c>
      <c r="R156" s="188">
        <v>0</v>
      </c>
      <c r="S156" s="188">
        <v>0</v>
      </c>
      <c r="T156" s="188">
        <v>0</v>
      </c>
      <c r="U156" s="191">
        <f t="shared" si="42"/>
        <v>0</v>
      </c>
      <c r="V156" s="188">
        <v>0</v>
      </c>
      <c r="W156" s="188">
        <v>0</v>
      </c>
      <c r="X156" s="188">
        <v>0</v>
      </c>
      <c r="Y156" s="188">
        <v>0</v>
      </c>
      <c r="Z156" s="188">
        <v>0</v>
      </c>
      <c r="AA156" s="188">
        <v>0</v>
      </c>
      <c r="AB156" s="188">
        <v>0</v>
      </c>
      <c r="AC156" s="191">
        <f t="shared" si="43"/>
        <v>0</v>
      </c>
      <c r="AD156" s="188">
        <v>0</v>
      </c>
      <c r="AE156" s="188">
        <v>0</v>
      </c>
      <c r="AF156" s="188">
        <v>0</v>
      </c>
      <c r="AG156" s="188">
        <v>0</v>
      </c>
      <c r="AH156" s="191">
        <f t="shared" si="44"/>
        <v>0</v>
      </c>
      <c r="AI156" s="188">
        <v>0</v>
      </c>
      <c r="AJ156" s="188">
        <v>0</v>
      </c>
      <c r="AK156" s="188">
        <v>0</v>
      </c>
      <c r="AL156" s="188">
        <v>0</v>
      </c>
      <c r="AM156" s="188">
        <v>0</v>
      </c>
      <c r="AN156" s="188">
        <v>0</v>
      </c>
      <c r="AO156" s="188">
        <v>0</v>
      </c>
      <c r="AP156" s="188">
        <v>0</v>
      </c>
      <c r="AQ156" s="188">
        <v>0</v>
      </c>
      <c r="AR156" s="191">
        <f t="shared" si="45"/>
        <v>0</v>
      </c>
      <c r="AS156" s="191">
        <f t="shared" si="46"/>
        <v>0</v>
      </c>
      <c r="AT156" s="188">
        <v>0</v>
      </c>
      <c r="AU156" s="188">
        <v>0</v>
      </c>
      <c r="AV156" s="188">
        <v>0</v>
      </c>
      <c r="AW156" s="188">
        <v>0</v>
      </c>
      <c r="AX156" s="188">
        <v>0</v>
      </c>
      <c r="AY156" s="188">
        <v>0</v>
      </c>
      <c r="AZ156" s="191">
        <f t="shared" si="47"/>
        <v>0</v>
      </c>
      <c r="BA156" s="188">
        <v>0</v>
      </c>
      <c r="BB156" s="188">
        <v>0</v>
      </c>
      <c r="BC156" s="188">
        <v>0</v>
      </c>
      <c r="BD156" s="188">
        <v>0</v>
      </c>
      <c r="BE156" s="188">
        <v>0</v>
      </c>
      <c r="BF156" s="188">
        <v>0</v>
      </c>
      <c r="BG156" s="188">
        <v>0</v>
      </c>
      <c r="BH156" s="188">
        <v>0</v>
      </c>
      <c r="BI156" s="188">
        <v>0</v>
      </c>
      <c r="BJ156" s="191">
        <f t="shared" si="48"/>
        <v>0</v>
      </c>
      <c r="BK156" s="191">
        <f t="shared" si="49"/>
        <v>0</v>
      </c>
      <c r="BL156" s="191">
        <f>$BO$9+SUMPRODUCT($D$10:D156,$BK$10:BK156)</f>
        <v>-2363633475.7624879</v>
      </c>
      <c r="BM156" s="190">
        <f t="shared" si="50"/>
        <v>4.79</v>
      </c>
      <c r="BN156" s="191">
        <f t="shared" si="53"/>
        <v>0</v>
      </c>
      <c r="BO156" s="192">
        <f t="shared" si="51"/>
        <v>0</v>
      </c>
      <c r="BP156" s="189">
        <f t="shared" si="54"/>
        <v>0</v>
      </c>
      <c r="BQ156" s="189">
        <f t="shared" si="55"/>
        <v>0</v>
      </c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>
      <c r="A157" s="153">
        <f t="shared" si="57"/>
        <v>148</v>
      </c>
      <c r="B157" s="154">
        <f t="shared" si="57"/>
        <v>2169</v>
      </c>
      <c r="C157" s="29">
        <v>4.79</v>
      </c>
      <c r="D157" s="152">
        <f t="shared" si="56"/>
        <v>9.7999999999999997E-4</v>
      </c>
      <c r="E157" s="188">
        <v>0</v>
      </c>
      <c r="F157" s="191">
        <f t="shared" si="38"/>
        <v>0</v>
      </c>
      <c r="G157" s="188">
        <v>0</v>
      </c>
      <c r="H157" s="188">
        <v>0</v>
      </c>
      <c r="I157" s="188">
        <v>0</v>
      </c>
      <c r="J157" s="188">
        <v>0</v>
      </c>
      <c r="K157" s="188">
        <v>0</v>
      </c>
      <c r="L157" s="188">
        <v>0</v>
      </c>
      <c r="M157" s="191">
        <f t="shared" si="41"/>
        <v>0</v>
      </c>
      <c r="N157" s="188">
        <v>0</v>
      </c>
      <c r="O157" s="188">
        <v>0</v>
      </c>
      <c r="P157" s="188">
        <v>0</v>
      </c>
      <c r="Q157" s="188">
        <v>0</v>
      </c>
      <c r="R157" s="188">
        <v>0</v>
      </c>
      <c r="S157" s="188">
        <v>0</v>
      </c>
      <c r="T157" s="188">
        <v>0</v>
      </c>
      <c r="U157" s="191">
        <f t="shared" si="42"/>
        <v>0</v>
      </c>
      <c r="V157" s="188">
        <v>0</v>
      </c>
      <c r="W157" s="188">
        <v>0</v>
      </c>
      <c r="X157" s="188">
        <v>0</v>
      </c>
      <c r="Y157" s="188">
        <v>0</v>
      </c>
      <c r="Z157" s="188">
        <v>0</v>
      </c>
      <c r="AA157" s="188">
        <v>0</v>
      </c>
      <c r="AB157" s="188">
        <v>0</v>
      </c>
      <c r="AC157" s="191">
        <f t="shared" si="43"/>
        <v>0</v>
      </c>
      <c r="AD157" s="188">
        <v>0</v>
      </c>
      <c r="AE157" s="188">
        <v>0</v>
      </c>
      <c r="AF157" s="188">
        <v>0</v>
      </c>
      <c r="AG157" s="188">
        <v>0</v>
      </c>
      <c r="AH157" s="191">
        <f t="shared" si="44"/>
        <v>0</v>
      </c>
      <c r="AI157" s="188">
        <v>0</v>
      </c>
      <c r="AJ157" s="188">
        <v>0</v>
      </c>
      <c r="AK157" s="188">
        <v>0</v>
      </c>
      <c r="AL157" s="188">
        <v>0</v>
      </c>
      <c r="AM157" s="188">
        <v>0</v>
      </c>
      <c r="AN157" s="188">
        <v>0</v>
      </c>
      <c r="AO157" s="188">
        <v>0</v>
      </c>
      <c r="AP157" s="188">
        <v>0</v>
      </c>
      <c r="AQ157" s="188">
        <v>0</v>
      </c>
      <c r="AR157" s="191">
        <f t="shared" si="45"/>
        <v>0</v>
      </c>
      <c r="AS157" s="191">
        <f t="shared" si="46"/>
        <v>0</v>
      </c>
      <c r="AT157" s="188">
        <v>0</v>
      </c>
      <c r="AU157" s="188">
        <v>0</v>
      </c>
      <c r="AV157" s="188">
        <v>0</v>
      </c>
      <c r="AW157" s="188">
        <v>0</v>
      </c>
      <c r="AX157" s="188">
        <v>0</v>
      </c>
      <c r="AY157" s="188">
        <v>0</v>
      </c>
      <c r="AZ157" s="191">
        <f t="shared" si="47"/>
        <v>0</v>
      </c>
      <c r="BA157" s="188">
        <v>0</v>
      </c>
      <c r="BB157" s="188">
        <v>0</v>
      </c>
      <c r="BC157" s="188">
        <v>0</v>
      </c>
      <c r="BD157" s="188">
        <v>0</v>
      </c>
      <c r="BE157" s="188">
        <v>0</v>
      </c>
      <c r="BF157" s="188">
        <v>0</v>
      </c>
      <c r="BG157" s="188">
        <v>0</v>
      </c>
      <c r="BH157" s="188">
        <v>0</v>
      </c>
      <c r="BI157" s="188">
        <v>0</v>
      </c>
      <c r="BJ157" s="191">
        <f t="shared" si="48"/>
        <v>0</v>
      </c>
      <c r="BK157" s="191">
        <f t="shared" si="49"/>
        <v>0</v>
      </c>
      <c r="BL157" s="191">
        <f>$BO$9+SUMPRODUCT($D$10:D157,$BK$10:BK157)</f>
        <v>-2363633475.7624879</v>
      </c>
      <c r="BM157" s="190">
        <f t="shared" si="50"/>
        <v>4.79</v>
      </c>
      <c r="BN157" s="191">
        <f t="shared" si="53"/>
        <v>0</v>
      </c>
      <c r="BO157" s="192">
        <f t="shared" si="51"/>
        <v>0</v>
      </c>
      <c r="BP157" s="189">
        <f t="shared" si="54"/>
        <v>0</v>
      </c>
      <c r="BQ157" s="189">
        <f t="shared" si="55"/>
        <v>0</v>
      </c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153">
        <f t="shared" si="57"/>
        <v>149</v>
      </c>
      <c r="B158" s="154">
        <f t="shared" si="57"/>
        <v>2170</v>
      </c>
      <c r="C158" s="29">
        <v>4.79</v>
      </c>
      <c r="D158" s="152">
        <f t="shared" si="56"/>
        <v>9.3999999999999997E-4</v>
      </c>
      <c r="E158" s="188">
        <v>0</v>
      </c>
      <c r="F158" s="191">
        <f t="shared" si="38"/>
        <v>0</v>
      </c>
      <c r="G158" s="188">
        <v>0</v>
      </c>
      <c r="H158" s="188">
        <v>0</v>
      </c>
      <c r="I158" s="188">
        <v>0</v>
      </c>
      <c r="J158" s="188">
        <v>0</v>
      </c>
      <c r="K158" s="188">
        <v>0</v>
      </c>
      <c r="L158" s="188">
        <v>0</v>
      </c>
      <c r="M158" s="191">
        <f t="shared" si="41"/>
        <v>0</v>
      </c>
      <c r="N158" s="188">
        <v>0</v>
      </c>
      <c r="O158" s="188">
        <v>0</v>
      </c>
      <c r="P158" s="188">
        <v>0</v>
      </c>
      <c r="Q158" s="188">
        <v>0</v>
      </c>
      <c r="R158" s="188">
        <v>0</v>
      </c>
      <c r="S158" s="188">
        <v>0</v>
      </c>
      <c r="T158" s="188">
        <v>0</v>
      </c>
      <c r="U158" s="191">
        <f t="shared" si="42"/>
        <v>0</v>
      </c>
      <c r="V158" s="188">
        <v>0</v>
      </c>
      <c r="W158" s="188">
        <v>0</v>
      </c>
      <c r="X158" s="188">
        <v>0</v>
      </c>
      <c r="Y158" s="188">
        <v>0</v>
      </c>
      <c r="Z158" s="188">
        <v>0</v>
      </c>
      <c r="AA158" s="188">
        <v>0</v>
      </c>
      <c r="AB158" s="188">
        <v>0</v>
      </c>
      <c r="AC158" s="191">
        <f t="shared" si="43"/>
        <v>0</v>
      </c>
      <c r="AD158" s="188">
        <v>0</v>
      </c>
      <c r="AE158" s="188">
        <v>0</v>
      </c>
      <c r="AF158" s="188">
        <v>0</v>
      </c>
      <c r="AG158" s="188">
        <v>0</v>
      </c>
      <c r="AH158" s="191">
        <f t="shared" si="44"/>
        <v>0</v>
      </c>
      <c r="AI158" s="188">
        <v>0</v>
      </c>
      <c r="AJ158" s="188">
        <v>0</v>
      </c>
      <c r="AK158" s="188">
        <v>0</v>
      </c>
      <c r="AL158" s="188">
        <v>0</v>
      </c>
      <c r="AM158" s="188">
        <v>0</v>
      </c>
      <c r="AN158" s="188">
        <v>0</v>
      </c>
      <c r="AO158" s="188">
        <v>0</v>
      </c>
      <c r="AP158" s="188">
        <v>0</v>
      </c>
      <c r="AQ158" s="188">
        <v>0</v>
      </c>
      <c r="AR158" s="191">
        <f t="shared" si="45"/>
        <v>0</v>
      </c>
      <c r="AS158" s="191">
        <f t="shared" si="46"/>
        <v>0</v>
      </c>
      <c r="AT158" s="188">
        <v>0</v>
      </c>
      <c r="AU158" s="188">
        <v>0</v>
      </c>
      <c r="AV158" s="188">
        <v>0</v>
      </c>
      <c r="AW158" s="188">
        <v>0</v>
      </c>
      <c r="AX158" s="188">
        <v>0</v>
      </c>
      <c r="AY158" s="188">
        <v>0</v>
      </c>
      <c r="AZ158" s="191">
        <f t="shared" si="47"/>
        <v>0</v>
      </c>
      <c r="BA158" s="188">
        <v>0</v>
      </c>
      <c r="BB158" s="188">
        <v>0</v>
      </c>
      <c r="BC158" s="188">
        <v>0</v>
      </c>
      <c r="BD158" s="188">
        <v>0</v>
      </c>
      <c r="BE158" s="188">
        <v>0</v>
      </c>
      <c r="BF158" s="188">
        <v>0</v>
      </c>
      <c r="BG158" s="188">
        <v>0</v>
      </c>
      <c r="BH158" s="188">
        <v>0</v>
      </c>
      <c r="BI158" s="188">
        <v>0</v>
      </c>
      <c r="BJ158" s="191">
        <f t="shared" si="48"/>
        <v>0</v>
      </c>
      <c r="BK158" s="191">
        <f t="shared" si="49"/>
        <v>0</v>
      </c>
      <c r="BL158" s="191">
        <f>$BO$9+SUMPRODUCT($D$10:D158,$BK$10:BK158)</f>
        <v>-2363633475.7624879</v>
      </c>
      <c r="BM158" s="190">
        <f t="shared" si="50"/>
        <v>4.79</v>
      </c>
      <c r="BN158" s="191">
        <f t="shared" si="53"/>
        <v>0</v>
      </c>
      <c r="BO158" s="192">
        <f t="shared" si="51"/>
        <v>0</v>
      </c>
      <c r="BP158" s="189">
        <f t="shared" si="54"/>
        <v>0</v>
      </c>
      <c r="BQ158" s="189">
        <f t="shared" si="55"/>
        <v>0</v>
      </c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16.5" thickBot="1">
      <c r="A159" s="155">
        <f t="shared" si="57"/>
        <v>150</v>
      </c>
      <c r="B159" s="156">
        <f t="shared" si="57"/>
        <v>2171</v>
      </c>
      <c r="C159" s="29">
        <v>4.79</v>
      </c>
      <c r="D159" s="152">
        <f t="shared" ref="D159" si="58">(1+C159/100)^-1*D158</f>
        <v>8.9703215955720954E-4</v>
      </c>
      <c r="E159" s="188">
        <v>0</v>
      </c>
      <c r="F159" s="191">
        <f t="shared" si="38"/>
        <v>0</v>
      </c>
      <c r="G159" s="188">
        <v>0</v>
      </c>
      <c r="H159" s="188">
        <v>0</v>
      </c>
      <c r="I159" s="188">
        <v>0</v>
      </c>
      <c r="J159" s="188">
        <v>0</v>
      </c>
      <c r="K159" s="188">
        <v>0</v>
      </c>
      <c r="L159" s="188">
        <v>0</v>
      </c>
      <c r="M159" s="191">
        <f t="shared" si="41"/>
        <v>0</v>
      </c>
      <c r="N159" s="188">
        <v>0</v>
      </c>
      <c r="O159" s="188">
        <v>0</v>
      </c>
      <c r="P159" s="188">
        <v>0</v>
      </c>
      <c r="Q159" s="188">
        <v>0</v>
      </c>
      <c r="R159" s="188">
        <v>0</v>
      </c>
      <c r="S159" s="188">
        <v>0</v>
      </c>
      <c r="T159" s="188">
        <v>0</v>
      </c>
      <c r="U159" s="191">
        <f t="shared" si="42"/>
        <v>0</v>
      </c>
      <c r="V159" s="188">
        <v>0</v>
      </c>
      <c r="W159" s="188">
        <v>0</v>
      </c>
      <c r="X159" s="188">
        <v>0</v>
      </c>
      <c r="Y159" s="188">
        <v>0</v>
      </c>
      <c r="Z159" s="188">
        <v>0</v>
      </c>
      <c r="AA159" s="188">
        <v>0</v>
      </c>
      <c r="AB159" s="188">
        <v>0</v>
      </c>
      <c r="AC159" s="191">
        <f t="shared" si="43"/>
        <v>0</v>
      </c>
      <c r="AD159" s="188">
        <v>0</v>
      </c>
      <c r="AE159" s="188">
        <v>0</v>
      </c>
      <c r="AF159" s="188">
        <v>0</v>
      </c>
      <c r="AG159" s="188">
        <v>0</v>
      </c>
      <c r="AH159" s="191">
        <f t="shared" si="44"/>
        <v>0</v>
      </c>
      <c r="AI159" s="188">
        <v>0</v>
      </c>
      <c r="AJ159" s="188">
        <v>0</v>
      </c>
      <c r="AK159" s="188">
        <v>0</v>
      </c>
      <c r="AL159" s="188">
        <v>0</v>
      </c>
      <c r="AM159" s="188">
        <v>0</v>
      </c>
      <c r="AN159" s="188">
        <v>0</v>
      </c>
      <c r="AO159" s="188">
        <v>0</v>
      </c>
      <c r="AP159" s="188">
        <v>0</v>
      </c>
      <c r="AQ159" s="188">
        <v>0</v>
      </c>
      <c r="AR159" s="191">
        <f t="shared" si="45"/>
        <v>0</v>
      </c>
      <c r="AS159" s="191">
        <f t="shared" si="46"/>
        <v>0</v>
      </c>
      <c r="AT159" s="188">
        <v>0</v>
      </c>
      <c r="AU159" s="188">
        <v>0</v>
      </c>
      <c r="AV159" s="188">
        <v>0</v>
      </c>
      <c r="AW159" s="188">
        <v>0</v>
      </c>
      <c r="AX159" s="188">
        <v>0</v>
      </c>
      <c r="AY159" s="188">
        <v>0</v>
      </c>
      <c r="AZ159" s="191">
        <f t="shared" si="47"/>
        <v>0</v>
      </c>
      <c r="BA159" s="188">
        <v>0</v>
      </c>
      <c r="BB159" s="188">
        <v>0</v>
      </c>
      <c r="BC159" s="188">
        <v>0</v>
      </c>
      <c r="BD159" s="188">
        <v>0</v>
      </c>
      <c r="BE159" s="188">
        <v>0</v>
      </c>
      <c r="BF159" s="188">
        <v>0</v>
      </c>
      <c r="BG159" s="188">
        <v>0</v>
      </c>
      <c r="BH159" s="188">
        <v>0</v>
      </c>
      <c r="BI159" s="188">
        <v>0</v>
      </c>
      <c r="BJ159" s="191">
        <f t="shared" si="48"/>
        <v>0</v>
      </c>
      <c r="BK159" s="191">
        <f t="shared" si="49"/>
        <v>0</v>
      </c>
      <c r="BL159" s="191">
        <f>$BO$9+SUMPRODUCT($D$10:D159,$BK$10:BK159)</f>
        <v>-2363633475.7624879</v>
      </c>
      <c r="BM159" s="190">
        <f t="shared" si="50"/>
        <v>4.79</v>
      </c>
      <c r="BN159" s="191">
        <f t="shared" si="53"/>
        <v>0</v>
      </c>
      <c r="BO159" s="192">
        <f t="shared" si="51"/>
        <v>0</v>
      </c>
      <c r="BP159" s="189">
        <f t="shared" si="54"/>
        <v>0</v>
      </c>
      <c r="BQ159" s="189">
        <f t="shared" si="55"/>
        <v>0</v>
      </c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s="165" customFormat="1" ht="16.5" thickBot="1">
      <c r="A160" s="157" t="s">
        <v>76</v>
      </c>
      <c r="B160" s="158"/>
      <c r="C160" s="159"/>
      <c r="D160" s="160"/>
      <c r="E160" s="161">
        <f t="shared" ref="E160:AJ160" si="59">ROUND(SUM(E10:E159),2)</f>
        <v>2273657086.0900002</v>
      </c>
      <c r="F160" s="161">
        <f t="shared" si="59"/>
        <v>108187695.41</v>
      </c>
      <c r="G160" s="161">
        <f t="shared" si="59"/>
        <v>75712740.569999993</v>
      </c>
      <c r="H160" s="161">
        <f t="shared" si="59"/>
        <v>31633928.760000002</v>
      </c>
      <c r="I160" s="161">
        <f t="shared" si="59"/>
        <v>760810.2</v>
      </c>
      <c r="J160" s="161">
        <f t="shared" si="59"/>
        <v>80215.88</v>
      </c>
      <c r="K160" s="161">
        <f t="shared" si="59"/>
        <v>2606003.9300000002</v>
      </c>
      <c r="L160" s="161">
        <f t="shared" si="59"/>
        <v>264961618.06999999</v>
      </c>
      <c r="M160" s="161">
        <f t="shared" si="59"/>
        <v>415565337.66000003</v>
      </c>
      <c r="N160" s="161">
        <f t="shared" si="59"/>
        <v>190496571.16</v>
      </c>
      <c r="O160" s="161">
        <f t="shared" si="59"/>
        <v>167711072.86000001</v>
      </c>
      <c r="P160" s="161">
        <f t="shared" si="59"/>
        <v>0</v>
      </c>
      <c r="Q160" s="161">
        <f t="shared" si="59"/>
        <v>20163226.359999999</v>
      </c>
      <c r="R160" s="161">
        <f t="shared" si="59"/>
        <v>28692525.670000002</v>
      </c>
      <c r="S160" s="161">
        <f t="shared" si="59"/>
        <v>8501941.6099999994</v>
      </c>
      <c r="T160" s="161">
        <f t="shared" si="59"/>
        <v>0</v>
      </c>
      <c r="U160" s="161">
        <f t="shared" si="59"/>
        <v>290895736.36000001</v>
      </c>
      <c r="V160" s="161">
        <f t="shared" si="59"/>
        <v>133347599.81</v>
      </c>
      <c r="W160" s="161">
        <f t="shared" si="59"/>
        <v>117397751.01000001</v>
      </c>
      <c r="X160" s="161">
        <f t="shared" si="59"/>
        <v>0</v>
      </c>
      <c r="Y160" s="161">
        <f t="shared" si="59"/>
        <v>14114258.449999999</v>
      </c>
      <c r="Z160" s="161">
        <f t="shared" si="59"/>
        <v>20084767.969999999</v>
      </c>
      <c r="AA160" s="161">
        <f t="shared" si="59"/>
        <v>5951359.1200000001</v>
      </c>
      <c r="AB160" s="161">
        <f t="shared" si="59"/>
        <v>0</v>
      </c>
      <c r="AC160" s="161">
        <f t="shared" si="59"/>
        <v>0</v>
      </c>
      <c r="AD160" s="161">
        <f t="shared" si="59"/>
        <v>0</v>
      </c>
      <c r="AE160" s="161">
        <f t="shared" si="59"/>
        <v>0</v>
      </c>
      <c r="AF160" s="161">
        <f t="shared" si="59"/>
        <v>0</v>
      </c>
      <c r="AG160" s="161">
        <f t="shared" si="59"/>
        <v>0</v>
      </c>
      <c r="AH160" s="161">
        <f t="shared" si="59"/>
        <v>0</v>
      </c>
      <c r="AI160" s="161">
        <f t="shared" si="59"/>
        <v>0</v>
      </c>
      <c r="AJ160" s="161">
        <f t="shared" si="59"/>
        <v>0</v>
      </c>
      <c r="AK160" s="161">
        <f t="shared" ref="AK160:BK160" si="60">ROUND(SUM(AK10:AK159),2)</f>
        <v>0</v>
      </c>
      <c r="AL160" s="161">
        <f t="shared" si="60"/>
        <v>0</v>
      </c>
      <c r="AM160" s="161">
        <f t="shared" si="60"/>
        <v>0</v>
      </c>
      <c r="AN160" s="161">
        <f t="shared" si="60"/>
        <v>398891424.43000001</v>
      </c>
      <c r="AO160" s="161">
        <f t="shared" si="60"/>
        <v>0</v>
      </c>
      <c r="AP160" s="161">
        <f t="shared" si="60"/>
        <v>0</v>
      </c>
      <c r="AQ160" s="161">
        <f t="shared" si="60"/>
        <v>0</v>
      </c>
      <c r="AR160" s="161">
        <f t="shared" si="60"/>
        <v>1481107815.8599999</v>
      </c>
      <c r="AS160" s="161">
        <f t="shared" si="60"/>
        <v>3313743697.5500002</v>
      </c>
      <c r="AT160" s="161">
        <f t="shared" si="60"/>
        <v>2087169541.1199999</v>
      </c>
      <c r="AU160" s="161">
        <f t="shared" si="60"/>
        <v>828236994.63</v>
      </c>
      <c r="AV160" s="161">
        <f t="shared" si="60"/>
        <v>43314592.869999997</v>
      </c>
      <c r="AW160" s="161">
        <f t="shared" si="60"/>
        <v>78122734.950000003</v>
      </c>
      <c r="AX160" s="161">
        <f t="shared" si="60"/>
        <v>275176365.92000002</v>
      </c>
      <c r="AY160" s="161">
        <f t="shared" si="60"/>
        <v>1723468.06</v>
      </c>
      <c r="AZ160" s="161">
        <f t="shared" si="60"/>
        <v>4991991304.7399998</v>
      </c>
      <c r="BA160" s="161">
        <f t="shared" si="60"/>
        <v>1884912413.6500001</v>
      </c>
      <c r="BB160" s="161">
        <f t="shared" si="60"/>
        <v>2392633791.27</v>
      </c>
      <c r="BC160" s="161">
        <f t="shared" si="60"/>
        <v>0</v>
      </c>
      <c r="BD160" s="161">
        <f t="shared" si="60"/>
        <v>190560890.75</v>
      </c>
      <c r="BE160" s="161">
        <f t="shared" si="60"/>
        <v>220870083.31999999</v>
      </c>
      <c r="BF160" s="161">
        <f t="shared" si="60"/>
        <v>297165614.57999998</v>
      </c>
      <c r="BG160" s="161">
        <f t="shared" si="60"/>
        <v>0</v>
      </c>
      <c r="BH160" s="161">
        <f t="shared" si="60"/>
        <v>5848511.1699999999</v>
      </c>
      <c r="BI160" s="161">
        <f t="shared" si="60"/>
        <v>0</v>
      </c>
      <c r="BJ160" s="161">
        <f t="shared" si="60"/>
        <v>8305735002.29</v>
      </c>
      <c r="BK160" s="161">
        <f t="shared" si="60"/>
        <v>-6824627186.4300003</v>
      </c>
      <c r="BL160" s="162" t="str">
        <f>IF(AND(A1="FLUXO ATUARIAL   -   CIVIL   -   PLANO PREVIDENCIÁRIO   -   BENEFÍCIOS AVALIADOS EM REGIME FINANCEIRO DE CAPITALIZAÇÃO   -   GERAÇÃO ATUAL",BL161&gt;0),"SUPERÁVIT ATUARIAL",IF(AND(A1="FLUXO ATUARIAL   -   CIVIL   -   PLANO PREVIDENCIÁRIO   -   BENEFÍCIOS AVALIADOS EM REGIME FINANCEIRO DE CAPITALIZAÇÃO   -   GERAÇÃO ATUAL",BL161=0),"EQUILÍBRIO ATUARIAL","DÉFICIT ATUARIAL"))</f>
        <v>DÉFICIT ATUARIAL</v>
      </c>
      <c r="BM160" s="163"/>
      <c r="BN160" s="159"/>
      <c r="BO160" s="164"/>
      <c r="BP160" s="40">
        <f>SUM(BP10:BP159)</f>
        <v>3442163166.7422872</v>
      </c>
      <c r="BQ160" s="40">
        <f>SUM(BQ10:BQ159)</f>
        <v>53889294979.967201</v>
      </c>
    </row>
    <row r="161" spans="1:69" ht="16.5" thickBot="1">
      <c r="A161" s="166" t="s">
        <v>77</v>
      </c>
      <c r="B161" s="167"/>
      <c r="C161" s="168"/>
      <c r="D161" s="169"/>
      <c r="E161" s="170">
        <f>ROUND(SUMPRODUCT($D$10:$D$159,E10:E159),2)</f>
        <v>1425070278.8</v>
      </c>
      <c r="F161" s="170">
        <f>ROUND(SUM(G161:J161),2)</f>
        <v>59927743.399999999</v>
      </c>
      <c r="G161" s="170">
        <f t="shared" ref="G161:L161" si="61">ROUND(SUMPRODUCT($D$10:$D$159,G10:G159),2)</f>
        <v>43388009.079999998</v>
      </c>
      <c r="H161" s="170">
        <f t="shared" si="61"/>
        <v>16076699.91</v>
      </c>
      <c r="I161" s="170">
        <f t="shared" si="61"/>
        <v>424010.7</v>
      </c>
      <c r="J161" s="170">
        <f t="shared" si="61"/>
        <v>39023.71</v>
      </c>
      <c r="K161" s="170">
        <f t="shared" si="61"/>
        <v>1403196.53</v>
      </c>
      <c r="L161" s="170">
        <f t="shared" si="61"/>
        <v>151004217.18000001</v>
      </c>
      <c r="M161" s="170">
        <f>ROUND(SUM(N161:T161),2)</f>
        <v>268097055.63</v>
      </c>
      <c r="N161" s="170">
        <f t="shared" ref="N161:T161" si="62">ROUND(SUMPRODUCT($D$10:$D$159,N10:N159),2)</f>
        <v>125516482.34</v>
      </c>
      <c r="O161" s="170">
        <f t="shared" si="62"/>
        <v>107813191.22</v>
      </c>
      <c r="P161" s="170">
        <f t="shared" si="62"/>
        <v>0</v>
      </c>
      <c r="Q161" s="170">
        <f t="shared" si="62"/>
        <v>12164560.960000001</v>
      </c>
      <c r="R161" s="170">
        <f t="shared" si="62"/>
        <v>17363160.41</v>
      </c>
      <c r="S161" s="170">
        <f t="shared" si="62"/>
        <v>5239660.7</v>
      </c>
      <c r="T161" s="170">
        <f t="shared" si="62"/>
        <v>0</v>
      </c>
      <c r="U161" s="170">
        <f>ROUND(SUM(V161:AB161),2)</f>
        <v>187667938.93000001</v>
      </c>
      <c r="V161" s="170">
        <f t="shared" ref="V161:AB161" si="63">ROUND(SUMPRODUCT($D$10:$D$159,V10:V159),2)</f>
        <v>87861537.640000001</v>
      </c>
      <c r="W161" s="170">
        <f t="shared" si="63"/>
        <v>75469233.849999994</v>
      </c>
      <c r="X161" s="170">
        <f t="shared" si="63"/>
        <v>0</v>
      </c>
      <c r="Y161" s="170">
        <f t="shared" si="63"/>
        <v>8515192.6699999999</v>
      </c>
      <c r="Z161" s="170">
        <f t="shared" si="63"/>
        <v>12154212.279999999</v>
      </c>
      <c r="AA161" s="170">
        <f t="shared" si="63"/>
        <v>3667762.49</v>
      </c>
      <c r="AB161" s="170">
        <f t="shared" si="63"/>
        <v>0</v>
      </c>
      <c r="AC161" s="170">
        <f>ROUND(SUM(AD161:AG161),2)</f>
        <v>0</v>
      </c>
      <c r="AD161" s="170">
        <f>ROUND(SUMPRODUCT($D$10:$D$159,AD10:AD159),2)</f>
        <v>0</v>
      </c>
      <c r="AE161" s="170">
        <f>ROUND(SUMPRODUCT($D$10:$D$159,AE10:AE159),2)</f>
        <v>0</v>
      </c>
      <c r="AF161" s="170">
        <f>ROUND(SUMPRODUCT($D$10:$D$159,AF10:AF159),2)</f>
        <v>0</v>
      </c>
      <c r="AG161" s="170">
        <f>ROUND(SUMPRODUCT($D$10:$D$159,AG10:AG159),2)</f>
        <v>0</v>
      </c>
      <c r="AH161" s="170">
        <f>ROUND(SUM(AI161:AM161),2)</f>
        <v>0</v>
      </c>
      <c r="AI161" s="170">
        <f t="shared" ref="AI161:AQ161" si="64">ROUND(SUMPRODUCT($D$10:$D$159,AI10:AI159),2)</f>
        <v>0</v>
      </c>
      <c r="AJ161" s="170">
        <f t="shared" si="64"/>
        <v>0</v>
      </c>
      <c r="AK161" s="170">
        <f t="shared" si="64"/>
        <v>0</v>
      </c>
      <c r="AL161" s="170">
        <f t="shared" si="64"/>
        <v>0</v>
      </c>
      <c r="AM161" s="170">
        <f t="shared" si="64"/>
        <v>0</v>
      </c>
      <c r="AN161" s="170">
        <f t="shared" si="64"/>
        <v>122804602.44</v>
      </c>
      <c r="AO161" s="170">
        <f t="shared" si="64"/>
        <v>0</v>
      </c>
      <c r="AP161" s="170">
        <f t="shared" si="64"/>
        <v>0</v>
      </c>
      <c r="AQ161" s="170">
        <f t="shared" si="64"/>
        <v>0</v>
      </c>
      <c r="AR161" s="170">
        <f>ROUND(F161+K161+L161+M161+U161+AC161+AH161+AN161+AO161+AP161+AQ161,2)</f>
        <v>790904754.11000001</v>
      </c>
      <c r="AS161" s="170">
        <f>ROUND(SUM(AT161:AY161),2)</f>
        <v>1888513704.8</v>
      </c>
      <c r="AT161" s="170">
        <f t="shared" ref="AT161:AY161" si="65">ROUND(SUMPRODUCT($D$10:$D$159,AT10:AT159),2)</f>
        <v>1232142226.7</v>
      </c>
      <c r="AU161" s="170">
        <f t="shared" si="65"/>
        <v>432394117.41000003</v>
      </c>
      <c r="AV161" s="170">
        <f t="shared" si="65"/>
        <v>24530855.190000001</v>
      </c>
      <c r="AW161" s="170">
        <f t="shared" si="65"/>
        <v>42084191.560000002</v>
      </c>
      <c r="AX161" s="170">
        <f t="shared" si="65"/>
        <v>156401319.88</v>
      </c>
      <c r="AY161" s="170">
        <f t="shared" si="65"/>
        <v>960994.06</v>
      </c>
      <c r="AZ161" s="170">
        <f>ROUND(SUM(BA161:BI161),2)</f>
        <v>1536822286.47</v>
      </c>
      <c r="BA161" s="170">
        <f t="shared" ref="BA161:BI161" si="66">ROUND(SUMPRODUCT($D$10:$D$159,BA10:BA159),2)</f>
        <v>615819581.41999996</v>
      </c>
      <c r="BB161" s="170">
        <f t="shared" si="66"/>
        <v>702652659.39999998</v>
      </c>
      <c r="BC161" s="170">
        <f t="shared" si="66"/>
        <v>0</v>
      </c>
      <c r="BD161" s="170">
        <f t="shared" si="66"/>
        <v>59930061.490000002</v>
      </c>
      <c r="BE161" s="170">
        <f t="shared" si="66"/>
        <v>64242280.75</v>
      </c>
      <c r="BF161" s="170">
        <f t="shared" si="66"/>
        <v>92412948.390000001</v>
      </c>
      <c r="BG161" s="170">
        <f t="shared" si="66"/>
        <v>0</v>
      </c>
      <c r="BH161" s="170">
        <f t="shared" si="66"/>
        <v>1764755.02</v>
      </c>
      <c r="BI161" s="170">
        <f t="shared" si="66"/>
        <v>0</v>
      </c>
      <c r="BJ161" s="170">
        <f>ROUND(AS161+AZ161,2)</f>
        <v>3425335991.27</v>
      </c>
      <c r="BK161" s="170">
        <f>ROUND(AR161-BJ161,2)</f>
        <v>-2634431237.1599998</v>
      </c>
      <c r="BL161" s="30">
        <f>ROUND(BO9,2)+BK161</f>
        <v>-2363633475.73</v>
      </c>
      <c r="BM161" s="171"/>
      <c r="BN161" s="168"/>
      <c r="BO161" s="172"/>
      <c r="BP161" s="41"/>
      <c r="BQ161" s="41"/>
    </row>
  </sheetData>
  <sheetProtection selectLockedCells="1"/>
  <mergeCells count="1">
    <mergeCell ref="A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3"/>
  <dimension ref="A1:WVN21"/>
  <sheetViews>
    <sheetView showGridLines="0" zoomScale="120" zoomScaleNormal="120" workbookViewId="0">
      <pane xSplit="6" ySplit="20" topLeftCell="G21" activePane="bottomRight" state="frozen"/>
      <selection pane="topRight" activeCell="G1" sqref="G1"/>
      <selection pane="bottomLeft" activeCell="A21" sqref="A21"/>
      <selection pane="bottomRight" activeCell="F4" sqref="F4"/>
    </sheetView>
  </sheetViews>
  <sheetFormatPr defaultColWidth="0" defaultRowHeight="12.75" zeroHeight="1"/>
  <cols>
    <col min="1" max="1" width="60.7109375" style="84" customWidth="1"/>
    <col min="2" max="4" width="9.140625" style="84" customWidth="1"/>
    <col min="5" max="5" width="5" style="84" customWidth="1"/>
    <col min="6" max="6" width="34.5703125" style="84" customWidth="1"/>
    <col min="7" max="7" width="9.140625" style="84" customWidth="1"/>
    <col min="8" max="256" width="9.140625" style="84" hidden="1"/>
    <col min="257" max="257" width="60.7109375" style="84" hidden="1"/>
    <col min="258" max="260" width="9.140625" style="84" hidden="1"/>
    <col min="261" max="261" width="5" style="84" hidden="1"/>
    <col min="262" max="262" width="35.7109375" style="84" hidden="1"/>
    <col min="263" max="512" width="9.140625" style="84" hidden="1"/>
    <col min="513" max="513" width="60.7109375" style="84" hidden="1"/>
    <col min="514" max="516" width="9.140625" style="84" hidden="1"/>
    <col min="517" max="517" width="5" style="84" hidden="1"/>
    <col min="518" max="518" width="35.7109375" style="84" hidden="1"/>
    <col min="519" max="768" width="9.140625" style="84" hidden="1"/>
    <col min="769" max="769" width="60.7109375" style="84" hidden="1"/>
    <col min="770" max="772" width="9.140625" style="84" hidden="1"/>
    <col min="773" max="773" width="5" style="84" hidden="1"/>
    <col min="774" max="774" width="35.7109375" style="84" hidden="1"/>
    <col min="775" max="1024" width="9.140625" style="84" hidden="1"/>
    <col min="1025" max="1025" width="60.7109375" style="84" hidden="1"/>
    <col min="1026" max="1028" width="9.140625" style="84" hidden="1"/>
    <col min="1029" max="1029" width="5" style="84" hidden="1"/>
    <col min="1030" max="1030" width="35.7109375" style="84" hidden="1"/>
    <col min="1031" max="1280" width="9.140625" style="84" hidden="1"/>
    <col min="1281" max="1281" width="60.7109375" style="84" hidden="1"/>
    <col min="1282" max="1284" width="9.140625" style="84" hidden="1"/>
    <col min="1285" max="1285" width="5" style="84" hidden="1"/>
    <col min="1286" max="1286" width="35.7109375" style="84" hidden="1"/>
    <col min="1287" max="1536" width="9.140625" style="84" hidden="1"/>
    <col min="1537" max="1537" width="60.7109375" style="84" hidden="1"/>
    <col min="1538" max="1540" width="9.140625" style="84" hidden="1"/>
    <col min="1541" max="1541" width="5" style="84" hidden="1"/>
    <col min="1542" max="1542" width="35.7109375" style="84" hidden="1"/>
    <col min="1543" max="1792" width="9.140625" style="84" hidden="1"/>
    <col min="1793" max="1793" width="60.7109375" style="84" hidden="1"/>
    <col min="1794" max="1796" width="9.140625" style="84" hidden="1"/>
    <col min="1797" max="1797" width="5" style="84" hidden="1"/>
    <col min="1798" max="1798" width="35.7109375" style="84" hidden="1"/>
    <col min="1799" max="2048" width="9.140625" style="84" hidden="1"/>
    <col min="2049" max="2049" width="60.7109375" style="84" hidden="1"/>
    <col min="2050" max="2052" width="9.140625" style="84" hidden="1"/>
    <col min="2053" max="2053" width="5" style="84" hidden="1"/>
    <col min="2054" max="2054" width="35.7109375" style="84" hidden="1"/>
    <col min="2055" max="2304" width="9.140625" style="84" hidden="1"/>
    <col min="2305" max="2305" width="60.7109375" style="84" hidden="1"/>
    <col min="2306" max="2308" width="9.140625" style="84" hidden="1"/>
    <col min="2309" max="2309" width="5" style="84" hidden="1"/>
    <col min="2310" max="2310" width="35.7109375" style="84" hidden="1"/>
    <col min="2311" max="2560" width="9.140625" style="84" hidden="1"/>
    <col min="2561" max="2561" width="60.7109375" style="84" hidden="1"/>
    <col min="2562" max="2564" width="9.140625" style="84" hidden="1"/>
    <col min="2565" max="2565" width="5" style="84" hidden="1"/>
    <col min="2566" max="2566" width="35.7109375" style="84" hidden="1"/>
    <col min="2567" max="2816" width="9.140625" style="84" hidden="1"/>
    <col min="2817" max="2817" width="60.7109375" style="84" hidden="1"/>
    <col min="2818" max="2820" width="9.140625" style="84" hidden="1"/>
    <col min="2821" max="2821" width="5" style="84" hidden="1"/>
    <col min="2822" max="2822" width="35.7109375" style="84" hidden="1"/>
    <col min="2823" max="3072" width="9.140625" style="84" hidden="1"/>
    <col min="3073" max="3073" width="60.7109375" style="84" hidden="1"/>
    <col min="3074" max="3076" width="9.140625" style="84" hidden="1"/>
    <col min="3077" max="3077" width="5" style="84" hidden="1"/>
    <col min="3078" max="3078" width="35.7109375" style="84" hidden="1"/>
    <col min="3079" max="3328" width="9.140625" style="84" hidden="1"/>
    <col min="3329" max="3329" width="60.7109375" style="84" hidden="1"/>
    <col min="3330" max="3332" width="9.140625" style="84" hidden="1"/>
    <col min="3333" max="3333" width="5" style="84" hidden="1"/>
    <col min="3334" max="3334" width="35.7109375" style="84" hidden="1"/>
    <col min="3335" max="3584" width="9.140625" style="84" hidden="1"/>
    <col min="3585" max="3585" width="60.7109375" style="84" hidden="1"/>
    <col min="3586" max="3588" width="9.140625" style="84" hidden="1"/>
    <col min="3589" max="3589" width="5" style="84" hidden="1"/>
    <col min="3590" max="3590" width="35.7109375" style="84" hidden="1"/>
    <col min="3591" max="3840" width="9.140625" style="84" hidden="1"/>
    <col min="3841" max="3841" width="60.7109375" style="84" hidden="1"/>
    <col min="3842" max="3844" width="9.140625" style="84" hidden="1"/>
    <col min="3845" max="3845" width="5" style="84" hidden="1"/>
    <col min="3846" max="3846" width="35.7109375" style="84" hidden="1"/>
    <col min="3847" max="4096" width="9.140625" style="84" hidden="1"/>
    <col min="4097" max="4097" width="60.7109375" style="84" hidden="1"/>
    <col min="4098" max="4100" width="9.140625" style="84" hidden="1"/>
    <col min="4101" max="4101" width="5" style="84" hidden="1"/>
    <col min="4102" max="4102" width="35.7109375" style="84" hidden="1"/>
    <col min="4103" max="4352" width="9.140625" style="84" hidden="1"/>
    <col min="4353" max="4353" width="60.7109375" style="84" hidden="1"/>
    <col min="4354" max="4356" width="9.140625" style="84" hidden="1"/>
    <col min="4357" max="4357" width="5" style="84" hidden="1"/>
    <col min="4358" max="4358" width="35.7109375" style="84" hidden="1"/>
    <col min="4359" max="4608" width="9.140625" style="84" hidden="1"/>
    <col min="4609" max="4609" width="60.7109375" style="84" hidden="1"/>
    <col min="4610" max="4612" width="9.140625" style="84" hidden="1"/>
    <col min="4613" max="4613" width="5" style="84" hidden="1"/>
    <col min="4614" max="4614" width="35.7109375" style="84" hidden="1"/>
    <col min="4615" max="4864" width="9.140625" style="84" hidden="1"/>
    <col min="4865" max="4865" width="60.7109375" style="84" hidden="1"/>
    <col min="4866" max="4868" width="9.140625" style="84" hidden="1"/>
    <col min="4869" max="4869" width="5" style="84" hidden="1"/>
    <col min="4870" max="4870" width="35.7109375" style="84" hidden="1"/>
    <col min="4871" max="5120" width="9.140625" style="84" hidden="1"/>
    <col min="5121" max="5121" width="60.7109375" style="84" hidden="1"/>
    <col min="5122" max="5124" width="9.140625" style="84" hidden="1"/>
    <col min="5125" max="5125" width="5" style="84" hidden="1"/>
    <col min="5126" max="5126" width="35.7109375" style="84" hidden="1"/>
    <col min="5127" max="5376" width="9.140625" style="84" hidden="1"/>
    <col min="5377" max="5377" width="60.7109375" style="84" hidden="1"/>
    <col min="5378" max="5380" width="9.140625" style="84" hidden="1"/>
    <col min="5381" max="5381" width="5" style="84" hidden="1"/>
    <col min="5382" max="5382" width="35.7109375" style="84" hidden="1"/>
    <col min="5383" max="5632" width="9.140625" style="84" hidden="1"/>
    <col min="5633" max="5633" width="60.7109375" style="84" hidden="1"/>
    <col min="5634" max="5636" width="9.140625" style="84" hidden="1"/>
    <col min="5637" max="5637" width="5" style="84" hidden="1"/>
    <col min="5638" max="5638" width="35.7109375" style="84" hidden="1"/>
    <col min="5639" max="5888" width="9.140625" style="84" hidden="1"/>
    <col min="5889" max="5889" width="60.7109375" style="84" hidden="1"/>
    <col min="5890" max="5892" width="9.140625" style="84" hidden="1"/>
    <col min="5893" max="5893" width="5" style="84" hidden="1"/>
    <col min="5894" max="5894" width="35.7109375" style="84" hidden="1"/>
    <col min="5895" max="6144" width="9.140625" style="84" hidden="1"/>
    <col min="6145" max="6145" width="60.7109375" style="84" hidden="1"/>
    <col min="6146" max="6148" width="9.140625" style="84" hidden="1"/>
    <col min="6149" max="6149" width="5" style="84" hidden="1"/>
    <col min="6150" max="6150" width="35.7109375" style="84" hidden="1"/>
    <col min="6151" max="6400" width="9.140625" style="84" hidden="1"/>
    <col min="6401" max="6401" width="60.7109375" style="84" hidden="1"/>
    <col min="6402" max="6404" width="9.140625" style="84" hidden="1"/>
    <col min="6405" max="6405" width="5" style="84" hidden="1"/>
    <col min="6406" max="6406" width="35.7109375" style="84" hidden="1"/>
    <col min="6407" max="6656" width="9.140625" style="84" hidden="1"/>
    <col min="6657" max="6657" width="60.7109375" style="84" hidden="1"/>
    <col min="6658" max="6660" width="9.140625" style="84" hidden="1"/>
    <col min="6661" max="6661" width="5" style="84" hidden="1"/>
    <col min="6662" max="6662" width="35.7109375" style="84" hidden="1"/>
    <col min="6663" max="6912" width="9.140625" style="84" hidden="1"/>
    <col min="6913" max="6913" width="60.7109375" style="84" hidden="1"/>
    <col min="6914" max="6916" width="9.140625" style="84" hidden="1"/>
    <col min="6917" max="6917" width="5" style="84" hidden="1"/>
    <col min="6918" max="6918" width="35.7109375" style="84" hidden="1"/>
    <col min="6919" max="7168" width="9.140625" style="84" hidden="1"/>
    <col min="7169" max="7169" width="60.7109375" style="84" hidden="1"/>
    <col min="7170" max="7172" width="9.140625" style="84" hidden="1"/>
    <col min="7173" max="7173" width="5" style="84" hidden="1"/>
    <col min="7174" max="7174" width="35.7109375" style="84" hidden="1"/>
    <col min="7175" max="7424" width="9.140625" style="84" hidden="1"/>
    <col min="7425" max="7425" width="60.7109375" style="84" hidden="1"/>
    <col min="7426" max="7428" width="9.140625" style="84" hidden="1"/>
    <col min="7429" max="7429" width="5" style="84" hidden="1"/>
    <col min="7430" max="7430" width="35.7109375" style="84" hidden="1"/>
    <col min="7431" max="7680" width="9.140625" style="84" hidden="1"/>
    <col min="7681" max="7681" width="60.7109375" style="84" hidden="1"/>
    <col min="7682" max="7684" width="9.140625" style="84" hidden="1"/>
    <col min="7685" max="7685" width="5" style="84" hidden="1"/>
    <col min="7686" max="7686" width="35.7109375" style="84" hidden="1"/>
    <col min="7687" max="7936" width="9.140625" style="84" hidden="1"/>
    <col min="7937" max="7937" width="60.7109375" style="84" hidden="1"/>
    <col min="7938" max="7940" width="9.140625" style="84" hidden="1"/>
    <col min="7941" max="7941" width="5" style="84" hidden="1"/>
    <col min="7942" max="7942" width="35.7109375" style="84" hidden="1"/>
    <col min="7943" max="8192" width="9.140625" style="84" hidden="1"/>
    <col min="8193" max="8193" width="60.7109375" style="84" hidden="1"/>
    <col min="8194" max="8196" width="9.140625" style="84" hidden="1"/>
    <col min="8197" max="8197" width="5" style="84" hidden="1"/>
    <col min="8198" max="8198" width="35.7109375" style="84" hidden="1"/>
    <col min="8199" max="8448" width="9.140625" style="84" hidden="1"/>
    <col min="8449" max="8449" width="60.7109375" style="84" hidden="1"/>
    <col min="8450" max="8452" width="9.140625" style="84" hidden="1"/>
    <col min="8453" max="8453" width="5" style="84" hidden="1"/>
    <col min="8454" max="8454" width="35.7109375" style="84" hidden="1"/>
    <col min="8455" max="8704" width="9.140625" style="84" hidden="1"/>
    <col min="8705" max="8705" width="60.7109375" style="84" hidden="1"/>
    <col min="8706" max="8708" width="9.140625" style="84" hidden="1"/>
    <col min="8709" max="8709" width="5" style="84" hidden="1"/>
    <col min="8710" max="8710" width="35.7109375" style="84" hidden="1"/>
    <col min="8711" max="8960" width="9.140625" style="84" hidden="1"/>
    <col min="8961" max="8961" width="60.7109375" style="84" hidden="1"/>
    <col min="8962" max="8964" width="9.140625" style="84" hidden="1"/>
    <col min="8965" max="8965" width="5" style="84" hidden="1"/>
    <col min="8966" max="8966" width="35.7109375" style="84" hidden="1"/>
    <col min="8967" max="9216" width="9.140625" style="84" hidden="1"/>
    <col min="9217" max="9217" width="60.7109375" style="84" hidden="1"/>
    <col min="9218" max="9220" width="9.140625" style="84" hidden="1"/>
    <col min="9221" max="9221" width="5" style="84" hidden="1"/>
    <col min="9222" max="9222" width="35.7109375" style="84" hidden="1"/>
    <col min="9223" max="9472" width="9.140625" style="84" hidden="1"/>
    <col min="9473" max="9473" width="60.7109375" style="84" hidden="1"/>
    <col min="9474" max="9476" width="9.140625" style="84" hidden="1"/>
    <col min="9477" max="9477" width="5" style="84" hidden="1"/>
    <col min="9478" max="9478" width="35.7109375" style="84" hidden="1"/>
    <col min="9479" max="9728" width="9.140625" style="84" hidden="1"/>
    <col min="9729" max="9729" width="60.7109375" style="84" hidden="1"/>
    <col min="9730" max="9732" width="9.140625" style="84" hidden="1"/>
    <col min="9733" max="9733" width="5" style="84" hidden="1"/>
    <col min="9734" max="9734" width="35.7109375" style="84" hidden="1"/>
    <col min="9735" max="9984" width="9.140625" style="84" hidden="1"/>
    <col min="9985" max="9985" width="60.7109375" style="84" hidden="1"/>
    <col min="9986" max="9988" width="9.140625" style="84" hidden="1"/>
    <col min="9989" max="9989" width="5" style="84" hidden="1"/>
    <col min="9990" max="9990" width="35.7109375" style="84" hidden="1"/>
    <col min="9991" max="10240" width="9.140625" style="84" hidden="1"/>
    <col min="10241" max="10241" width="60.7109375" style="84" hidden="1"/>
    <col min="10242" max="10244" width="9.140625" style="84" hidden="1"/>
    <col min="10245" max="10245" width="5" style="84" hidden="1"/>
    <col min="10246" max="10246" width="35.7109375" style="84" hidden="1"/>
    <col min="10247" max="10496" width="9.140625" style="84" hidden="1"/>
    <col min="10497" max="10497" width="60.7109375" style="84" hidden="1"/>
    <col min="10498" max="10500" width="9.140625" style="84" hidden="1"/>
    <col min="10501" max="10501" width="5" style="84" hidden="1"/>
    <col min="10502" max="10502" width="35.7109375" style="84" hidden="1"/>
    <col min="10503" max="10752" width="9.140625" style="84" hidden="1"/>
    <col min="10753" max="10753" width="60.7109375" style="84" hidden="1"/>
    <col min="10754" max="10756" width="9.140625" style="84" hidden="1"/>
    <col min="10757" max="10757" width="5" style="84" hidden="1"/>
    <col min="10758" max="10758" width="35.7109375" style="84" hidden="1"/>
    <col min="10759" max="11008" width="9.140625" style="84" hidden="1"/>
    <col min="11009" max="11009" width="60.7109375" style="84" hidden="1"/>
    <col min="11010" max="11012" width="9.140625" style="84" hidden="1"/>
    <col min="11013" max="11013" width="5" style="84" hidden="1"/>
    <col min="11014" max="11014" width="35.7109375" style="84" hidden="1"/>
    <col min="11015" max="11264" width="9.140625" style="84" hidden="1"/>
    <col min="11265" max="11265" width="60.7109375" style="84" hidden="1"/>
    <col min="11266" max="11268" width="9.140625" style="84" hidden="1"/>
    <col min="11269" max="11269" width="5" style="84" hidden="1"/>
    <col min="11270" max="11270" width="35.7109375" style="84" hidden="1"/>
    <col min="11271" max="11520" width="9.140625" style="84" hidden="1"/>
    <col min="11521" max="11521" width="60.7109375" style="84" hidden="1"/>
    <col min="11522" max="11524" width="9.140625" style="84" hidden="1"/>
    <col min="11525" max="11525" width="5" style="84" hidden="1"/>
    <col min="11526" max="11526" width="35.7109375" style="84" hidden="1"/>
    <col min="11527" max="11776" width="9.140625" style="84" hidden="1"/>
    <col min="11777" max="11777" width="60.7109375" style="84" hidden="1"/>
    <col min="11778" max="11780" width="9.140625" style="84" hidden="1"/>
    <col min="11781" max="11781" width="5" style="84" hidden="1"/>
    <col min="11782" max="11782" width="35.7109375" style="84" hidden="1"/>
    <col min="11783" max="12032" width="9.140625" style="84" hidden="1"/>
    <col min="12033" max="12033" width="60.7109375" style="84" hidden="1"/>
    <col min="12034" max="12036" width="9.140625" style="84" hidden="1"/>
    <col min="12037" max="12037" width="5" style="84" hidden="1"/>
    <col min="12038" max="12038" width="35.7109375" style="84" hidden="1"/>
    <col min="12039" max="12288" width="9.140625" style="84" hidden="1"/>
    <col min="12289" max="12289" width="60.7109375" style="84" hidden="1"/>
    <col min="12290" max="12292" width="9.140625" style="84" hidden="1"/>
    <col min="12293" max="12293" width="5" style="84" hidden="1"/>
    <col min="12294" max="12294" width="35.7109375" style="84" hidden="1"/>
    <col min="12295" max="12544" width="9.140625" style="84" hidden="1"/>
    <col min="12545" max="12545" width="60.7109375" style="84" hidden="1"/>
    <col min="12546" max="12548" width="9.140625" style="84" hidden="1"/>
    <col min="12549" max="12549" width="5" style="84" hidden="1"/>
    <col min="12550" max="12550" width="35.7109375" style="84" hidden="1"/>
    <col min="12551" max="12800" width="9.140625" style="84" hidden="1"/>
    <col min="12801" max="12801" width="60.7109375" style="84" hidden="1"/>
    <col min="12802" max="12804" width="9.140625" style="84" hidden="1"/>
    <col min="12805" max="12805" width="5" style="84" hidden="1"/>
    <col min="12806" max="12806" width="35.7109375" style="84" hidden="1"/>
    <col min="12807" max="13056" width="9.140625" style="84" hidden="1"/>
    <col min="13057" max="13057" width="60.7109375" style="84" hidden="1"/>
    <col min="13058" max="13060" width="9.140625" style="84" hidden="1"/>
    <col min="13061" max="13061" width="5" style="84" hidden="1"/>
    <col min="13062" max="13062" width="35.7109375" style="84" hidden="1"/>
    <col min="13063" max="13312" width="9.140625" style="84" hidden="1"/>
    <col min="13313" max="13313" width="60.7109375" style="84" hidden="1"/>
    <col min="13314" max="13316" width="9.140625" style="84" hidden="1"/>
    <col min="13317" max="13317" width="5" style="84" hidden="1"/>
    <col min="13318" max="13318" width="35.7109375" style="84" hidden="1"/>
    <col min="13319" max="13568" width="9.140625" style="84" hidden="1"/>
    <col min="13569" max="13569" width="60.7109375" style="84" hidden="1"/>
    <col min="13570" max="13572" width="9.140625" style="84" hidden="1"/>
    <col min="13573" max="13573" width="5" style="84" hidden="1"/>
    <col min="13574" max="13574" width="35.7109375" style="84" hidden="1"/>
    <col min="13575" max="13824" width="9.140625" style="84" hidden="1"/>
    <col min="13825" max="13825" width="60.7109375" style="84" hidden="1"/>
    <col min="13826" max="13828" width="9.140625" style="84" hidden="1"/>
    <col min="13829" max="13829" width="5" style="84" hidden="1"/>
    <col min="13830" max="13830" width="35.7109375" style="84" hidden="1"/>
    <col min="13831" max="14080" width="9.140625" style="84" hidden="1"/>
    <col min="14081" max="14081" width="60.7109375" style="84" hidden="1"/>
    <col min="14082" max="14084" width="9.140625" style="84" hidden="1"/>
    <col min="14085" max="14085" width="5" style="84" hidden="1"/>
    <col min="14086" max="14086" width="35.7109375" style="84" hidden="1"/>
    <col min="14087" max="14336" width="9.140625" style="84" hidden="1"/>
    <col min="14337" max="14337" width="60.7109375" style="84" hidden="1"/>
    <col min="14338" max="14340" width="9.140625" style="84" hidden="1"/>
    <col min="14341" max="14341" width="5" style="84" hidden="1"/>
    <col min="14342" max="14342" width="35.7109375" style="84" hidden="1"/>
    <col min="14343" max="14592" width="9.140625" style="84" hidden="1"/>
    <col min="14593" max="14593" width="60.7109375" style="84" hidden="1"/>
    <col min="14594" max="14596" width="9.140625" style="84" hidden="1"/>
    <col min="14597" max="14597" width="5" style="84" hidden="1"/>
    <col min="14598" max="14598" width="35.7109375" style="84" hidden="1"/>
    <col min="14599" max="14848" width="9.140625" style="84" hidden="1"/>
    <col min="14849" max="14849" width="60.7109375" style="84" hidden="1"/>
    <col min="14850" max="14852" width="9.140625" style="84" hidden="1"/>
    <col min="14853" max="14853" width="5" style="84" hidden="1"/>
    <col min="14854" max="14854" width="35.7109375" style="84" hidden="1"/>
    <col min="14855" max="15104" width="9.140625" style="84" hidden="1"/>
    <col min="15105" max="15105" width="60.7109375" style="84" hidden="1"/>
    <col min="15106" max="15108" width="9.140625" style="84" hidden="1"/>
    <col min="15109" max="15109" width="5" style="84" hidden="1"/>
    <col min="15110" max="15110" width="35.7109375" style="84" hidden="1"/>
    <col min="15111" max="15360" width="9.140625" style="84" hidden="1"/>
    <col min="15361" max="15361" width="60.7109375" style="84" hidden="1"/>
    <col min="15362" max="15364" width="9.140625" style="84" hidden="1"/>
    <col min="15365" max="15365" width="5" style="84" hidden="1"/>
    <col min="15366" max="15366" width="35.7109375" style="84" hidden="1"/>
    <col min="15367" max="15616" width="9.140625" style="84" hidden="1"/>
    <col min="15617" max="15617" width="60.7109375" style="84" hidden="1"/>
    <col min="15618" max="15620" width="9.140625" style="84" hidden="1"/>
    <col min="15621" max="15621" width="5" style="84" hidden="1"/>
    <col min="15622" max="15622" width="35.7109375" style="84" hidden="1"/>
    <col min="15623" max="15872" width="9.140625" style="84" hidden="1"/>
    <col min="15873" max="15873" width="60.7109375" style="84" hidden="1"/>
    <col min="15874" max="15876" width="9.140625" style="84" hidden="1"/>
    <col min="15877" max="15877" width="5" style="84" hidden="1"/>
    <col min="15878" max="15878" width="35.7109375" style="84" hidden="1"/>
    <col min="15879" max="16128" width="9.140625" style="84" hidden="1"/>
    <col min="16129" max="16129" width="60.7109375" style="84" hidden="1"/>
    <col min="16130" max="16132" width="9.140625" style="84" hidden="1"/>
    <col min="16133" max="16133" width="5" style="84" hidden="1"/>
    <col min="16134" max="16134" width="35.7109375" style="84" hidden="1"/>
    <col min="16135" max="16384" width="9.140625" style="84" hidden="1"/>
  </cols>
  <sheetData>
    <row r="1" spans="1:6" ht="13.5">
      <c r="A1" s="224" t="s">
        <v>83</v>
      </c>
      <c r="B1" s="224"/>
      <c r="C1" s="224"/>
      <c r="D1" s="224"/>
      <c r="E1" s="225"/>
      <c r="F1" s="127" t="s">
        <v>84</v>
      </c>
    </row>
    <row r="2" spans="1:6" ht="13.5">
      <c r="A2" s="226"/>
      <c r="B2" s="226"/>
      <c r="C2" s="226"/>
      <c r="D2" s="226"/>
      <c r="E2" s="227"/>
      <c r="F2" s="128" t="s">
        <v>85</v>
      </c>
    </row>
    <row r="3" spans="1:6" ht="13.5">
      <c r="A3" s="85" t="s">
        <v>86</v>
      </c>
      <c r="B3" s="85"/>
      <c r="C3" s="85"/>
      <c r="D3" s="85"/>
      <c r="E3" s="85"/>
      <c r="F3" s="202">
        <f>SUM(F4:F6)</f>
        <v>586663964.4000001</v>
      </c>
    </row>
    <row r="4" spans="1:6" ht="13.5">
      <c r="A4" s="86" t="s">
        <v>87</v>
      </c>
      <c r="B4" s="87"/>
      <c r="C4" s="87"/>
      <c r="D4" s="87"/>
      <c r="E4" s="87"/>
      <c r="F4" s="204">
        <v>396719946.29000002</v>
      </c>
    </row>
    <row r="5" spans="1:6" ht="13.5">
      <c r="A5" s="88" t="s">
        <v>88</v>
      </c>
      <c r="B5" s="87"/>
      <c r="C5" s="87"/>
      <c r="D5" s="87"/>
      <c r="E5" s="87"/>
      <c r="F5" s="204">
        <v>184172513.88</v>
      </c>
    </row>
    <row r="6" spans="1:6" ht="13.5">
      <c r="A6" s="88" t="s">
        <v>89</v>
      </c>
      <c r="B6" s="87"/>
      <c r="C6" s="87"/>
      <c r="D6" s="87"/>
      <c r="E6" s="87"/>
      <c r="F6" s="204">
        <v>5771504.2300000004</v>
      </c>
    </row>
    <row r="7" spans="1:6" ht="13.5">
      <c r="A7" s="87" t="s">
        <v>90</v>
      </c>
      <c r="B7" s="87"/>
      <c r="C7" s="87"/>
      <c r="D7" s="87"/>
      <c r="E7" s="87"/>
      <c r="F7" s="201">
        <f>SUM(F8:F11)</f>
        <v>185725736.75</v>
      </c>
    </row>
    <row r="8" spans="1:6" ht="13.5">
      <c r="A8" s="89" t="s">
        <v>91</v>
      </c>
      <c r="B8" s="87"/>
      <c r="C8" s="87"/>
      <c r="D8" s="87"/>
      <c r="E8" s="87"/>
      <c r="F8" s="204"/>
    </row>
    <row r="9" spans="1:6" ht="13.5">
      <c r="A9" s="89" t="s">
        <v>136</v>
      </c>
      <c r="B9" s="87"/>
      <c r="C9" s="87"/>
      <c r="D9" s="87"/>
      <c r="E9" s="87"/>
      <c r="F9" s="204">
        <v>1553222.87</v>
      </c>
    </row>
    <row r="10" spans="1:6" ht="13.5">
      <c r="A10" s="89" t="s">
        <v>92</v>
      </c>
      <c r="B10" s="87"/>
      <c r="C10" s="87"/>
      <c r="D10" s="87"/>
      <c r="E10" s="87"/>
      <c r="F10" s="204"/>
    </row>
    <row r="11" spans="1:6" ht="13.5">
      <c r="A11" s="90" t="s">
        <v>93</v>
      </c>
      <c r="B11" s="91"/>
      <c r="C11" s="91"/>
      <c r="D11" s="91"/>
      <c r="E11" s="91"/>
      <c r="F11" s="205">
        <v>184172513.88</v>
      </c>
    </row>
    <row r="12" spans="1:6" ht="13.5">
      <c r="A12" s="85" t="s">
        <v>94</v>
      </c>
      <c r="B12" s="91"/>
      <c r="C12" s="91"/>
      <c r="D12" s="91"/>
      <c r="E12" s="91"/>
      <c r="F12" s="203">
        <f>F3-F7</f>
        <v>400938227.6500001</v>
      </c>
    </row>
    <row r="13" spans="1:6" ht="13.5">
      <c r="A13" s="92" t="s">
        <v>95</v>
      </c>
      <c r="B13" s="92"/>
      <c r="C13" s="92"/>
      <c r="D13" s="92"/>
      <c r="E13" s="92"/>
      <c r="F13" s="122">
        <f>F12</f>
        <v>400938227.6500001</v>
      </c>
    </row>
    <row r="14" spans="1:6" ht="13.5">
      <c r="A14" s="87"/>
      <c r="B14" s="87"/>
      <c r="C14" s="87"/>
      <c r="D14" s="87"/>
      <c r="E14" s="87"/>
      <c r="F14" s="87"/>
    </row>
    <row r="15" spans="1:6" ht="13.5">
      <c r="A15" s="228" t="s">
        <v>96</v>
      </c>
      <c r="B15" s="228"/>
      <c r="C15" s="228"/>
      <c r="D15" s="228"/>
      <c r="E15" s="228"/>
      <c r="F15" s="121" t="s">
        <v>97</v>
      </c>
    </row>
    <row r="16" spans="1:6" ht="13.5">
      <c r="A16" s="87" t="s">
        <v>98</v>
      </c>
      <c r="B16" s="87"/>
      <c r="C16" s="87"/>
      <c r="D16" s="87"/>
      <c r="E16" s="87"/>
      <c r="F16" s="206">
        <v>783107542.45000005</v>
      </c>
    </row>
    <row r="17" spans="1:6" ht="13.5">
      <c r="A17" s="92" t="s">
        <v>99</v>
      </c>
      <c r="B17" s="92"/>
      <c r="C17" s="92"/>
      <c r="D17" s="92"/>
      <c r="E17" s="92"/>
      <c r="F17" s="123">
        <f>F13/F16</f>
        <v>0.51198361133854009</v>
      </c>
    </row>
    <row r="18" spans="1:6" ht="13.5">
      <c r="A18" s="229" t="s">
        <v>100</v>
      </c>
      <c r="B18" s="229"/>
      <c r="C18" s="229"/>
      <c r="D18" s="229"/>
      <c r="E18" s="229"/>
      <c r="F18" s="125">
        <v>0.6</v>
      </c>
    </row>
    <row r="19" spans="1:6" ht="13.5">
      <c r="A19" s="87" t="s">
        <v>101</v>
      </c>
      <c r="B19" s="87"/>
      <c r="C19" s="87"/>
      <c r="D19" s="87"/>
      <c r="E19" s="87"/>
      <c r="F19" s="124">
        <f>F18*0.95</f>
        <v>0.56999999999999995</v>
      </c>
    </row>
    <row r="20" spans="1:6" ht="13.5">
      <c r="A20" s="87" t="s">
        <v>102</v>
      </c>
      <c r="B20" s="87"/>
      <c r="C20" s="87"/>
      <c r="D20" s="87"/>
      <c r="E20" s="87"/>
      <c r="F20" s="124">
        <f>F18*0.9</f>
        <v>0.54</v>
      </c>
    </row>
    <row r="21" spans="1:6"/>
  </sheetData>
  <sheetProtection algorithmName="SHA-512" hashValue="mom2wwfYTRCoeWdCdq6md0edU/8H4Cc7L3XjxGD5qsog6xDhBZEv04RbW2Nn5YyMHQN4lYoCH12POm31UZARLQ==" saltValue="17d6YRJnTxthCQ8oUjvtsw==" spinCount="100000" sheet="1" objects="1" scenarios="1" selectLockedCells="1"/>
  <mergeCells count="3">
    <mergeCell ref="A1:E2"/>
    <mergeCell ref="A15:E15"/>
    <mergeCell ref="A18:E18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4"/>
  <dimension ref="A1:Q67"/>
  <sheetViews>
    <sheetView showGridLines="0" tabSelected="1" zoomScaleNormal="100" zoomScaleSheetLayoutView="85" workbookViewId="0">
      <pane xSplit="10" ySplit="28" topLeftCell="K29" activePane="bottomRight" state="frozen"/>
      <selection pane="topRight" activeCell="K1" sqref="K1"/>
      <selection pane="bottomLeft" activeCell="A29" sqref="A29"/>
      <selection pane="bottomRight" activeCell="B18" sqref="B18"/>
    </sheetView>
  </sheetViews>
  <sheetFormatPr defaultColWidth="0" defaultRowHeight="12.75" zeroHeight="1"/>
  <cols>
    <col min="1" max="1" width="56" style="52" customWidth="1"/>
    <col min="2" max="2" width="14" style="52" bestFit="1" customWidth="1"/>
    <col min="3" max="3" width="17.5703125" style="52" customWidth="1"/>
    <col min="4" max="4" width="10" style="52" customWidth="1"/>
    <col min="5" max="5" width="3.28515625" style="52" customWidth="1"/>
    <col min="6" max="6" width="18.85546875" style="52" customWidth="1"/>
    <col min="7" max="7" width="15.140625" style="52" customWidth="1"/>
    <col min="8" max="10" width="18.85546875" style="52" customWidth="1"/>
    <col min="11" max="11" width="12.5703125" style="52" bestFit="1" customWidth="1"/>
    <col min="12" max="17" width="17.42578125" style="52" hidden="1" customWidth="1"/>
    <col min="18" max="16384" width="41.42578125" style="52" hidden="1"/>
  </cols>
  <sheetData>
    <row r="1" spans="1:6" ht="18">
      <c r="A1" s="65" t="s">
        <v>132</v>
      </c>
      <c r="B1" s="53"/>
      <c r="C1" s="53"/>
      <c r="D1" s="53"/>
      <c r="E1" s="53"/>
    </row>
    <row r="2" spans="1:6"/>
    <row r="3" spans="1:6" s="53" customFormat="1" ht="13.5" thickBot="1">
      <c r="A3" s="63" t="s">
        <v>117</v>
      </c>
      <c r="D3" s="52"/>
      <c r="E3" s="52"/>
    </row>
    <row r="4" spans="1:6">
      <c r="A4" s="54" t="s">
        <v>103</v>
      </c>
      <c r="B4" s="54"/>
      <c r="C4" s="55">
        <v>2020</v>
      </c>
    </row>
    <row r="5" spans="1:6">
      <c r="A5" s="56" t="s">
        <v>104</v>
      </c>
      <c r="B5" s="56"/>
      <c r="C5" s="178">
        <v>43830</v>
      </c>
    </row>
    <row r="6" spans="1:6">
      <c r="A6" s="57" t="s">
        <v>105</v>
      </c>
      <c r="B6" s="57"/>
      <c r="C6" s="179">
        <v>43831</v>
      </c>
    </row>
    <row r="7" spans="1:6" ht="13.5" thickBot="1"/>
    <row r="8" spans="1:6">
      <c r="A8" s="64"/>
      <c r="B8" s="207" t="s">
        <v>106</v>
      </c>
      <c r="C8" s="212" t="s">
        <v>107</v>
      </c>
    </row>
    <row r="9" spans="1:6">
      <c r="A9" s="133" t="str">
        <f>CONCATENATE("Contribuições do Ente + Parcelamentos (Ano: ",A28,")")</f>
        <v>Contribuições do Ente + Parcelamentos (Ano: 2019)</v>
      </c>
      <c r="B9" s="208"/>
      <c r="C9" s="213">
        <f>38742602.97+65846036.12</f>
        <v>104588639.09</v>
      </c>
      <c r="F9" s="180" t="s">
        <v>137</v>
      </c>
    </row>
    <row r="10" spans="1:6">
      <c r="A10" s="133" t="str">
        <f>CONCATENATE("Despesas do RPPS- Benefícios e Administrativas (Ano: ",A28,")")</f>
        <v>Despesas do RPPS- Benefícios e Administrativas (Ano: 2019)</v>
      </c>
      <c r="B10" s="208"/>
      <c r="C10" s="213">
        <v>159005454.32999998</v>
      </c>
    </row>
    <row r="11" spans="1:6">
      <c r="A11" s="133" t="s">
        <v>108</v>
      </c>
      <c r="B11" s="209">
        <f>C28-C9-IF(C10-C9&gt;0,C10-C9,0)</f>
        <v>217931720.60000005</v>
      </c>
      <c r="C11" s="214" t="s">
        <v>137</v>
      </c>
    </row>
    <row r="12" spans="1:6">
      <c r="A12" s="133" t="s">
        <v>109</v>
      </c>
      <c r="B12" s="210"/>
      <c r="C12" s="213">
        <v>-63300838.409999996</v>
      </c>
    </row>
    <row r="13" spans="1:6" ht="13.5" thickBot="1">
      <c r="A13" s="133" t="s">
        <v>110</v>
      </c>
      <c r="B13" s="209">
        <f>'Fluxo e Duração do Passivo'!BL161</f>
        <v>-2363633475.73</v>
      </c>
      <c r="C13" s="215"/>
    </row>
    <row r="14" spans="1:6">
      <c r="A14" s="133" t="str">
        <f>CONCATENATE("Variação Média - ",B17)</f>
        <v>Variação Média - RECEITA CORRENTE LÍQUIDA - RCL</v>
      </c>
      <c r="B14" s="79">
        <f>AVERAGE(I18:I28)</f>
        <v>3.8123353913490511E-2</v>
      </c>
      <c r="C14"/>
    </row>
    <row r="15" spans="1:6" ht="13.5" thickBot="1">
      <c r="A15" s="134" t="str">
        <f>CONCATENATE("Variação Média - ",C17)</f>
        <v>Variação Média - DESPESA LÍQUIDA COM PESSOAL</v>
      </c>
      <c r="B15" s="83">
        <f>AVERAGE(J18:J28)</f>
        <v>5.0156892938347221E-2</v>
      </c>
      <c r="C15"/>
    </row>
    <row r="16" spans="1:6" ht="13.5" thickBot="1"/>
    <row r="17" spans="1:14" s="58" customFormat="1" ht="38.25">
      <c r="A17" s="69" t="s">
        <v>111</v>
      </c>
      <c r="B17" s="70" t="s">
        <v>112</v>
      </c>
      <c r="C17" s="71" t="s">
        <v>113</v>
      </c>
      <c r="D17" s="72" t="s">
        <v>114</v>
      </c>
      <c r="E17" s="53"/>
      <c r="F17" s="74" t="s">
        <v>115</v>
      </c>
      <c r="G17" s="75" t="str">
        <f>CONCATENATE(B17," (em base de ",A28,")")</f>
        <v>RECEITA CORRENTE LÍQUIDA - RCL (em base de 2019)</v>
      </c>
      <c r="H17" s="76" t="str">
        <f>CONCATENATE(B17," (em base de ",A28,")")</f>
        <v>RECEITA CORRENTE LÍQUIDA - RCL (em base de 2019)</v>
      </c>
      <c r="I17" s="75" t="str">
        <f>CONCATENATE("Variação real da ",B17)</f>
        <v>Variação real da RECEITA CORRENTE LÍQUIDA - RCL</v>
      </c>
      <c r="J17" s="77" t="str">
        <f>CONCATENATE("Variação real da ",C17)</f>
        <v>Variação real da DESPESA LÍQUIDA COM PESSOAL</v>
      </c>
      <c r="M17"/>
      <c r="N17" s="126"/>
    </row>
    <row r="18" spans="1:14" ht="12.75" customHeight="1">
      <c r="A18" s="59">
        <f t="shared" ref="A18:A27" si="0">A19-1</f>
        <v>2009</v>
      </c>
      <c r="B18" s="211">
        <v>274100372.47000003</v>
      </c>
      <c r="C18" s="211">
        <v>134309613.97999999</v>
      </c>
      <c r="D18" s="73">
        <v>6.5000000000000002E-2</v>
      </c>
      <c r="E18" s="66"/>
      <c r="F18" s="78"/>
      <c r="G18" s="67">
        <f t="shared" ref="G18:G27" si="1">IFERROR((1+$F19)*B18,"")</f>
        <v>488118290.93247879</v>
      </c>
      <c r="H18" s="67">
        <f t="shared" ref="H18:H26" si="2">IFERROR((1+$F19)*C18,"")</f>
        <v>239178730.91870353</v>
      </c>
      <c r="I18" s="68" t="str">
        <f t="shared" ref="I18:J28" si="3">IFERROR(G18/G17-1,"")</f>
        <v/>
      </c>
      <c r="J18" s="79" t="str">
        <f t="shared" si="3"/>
        <v/>
      </c>
      <c r="L18" s="230"/>
      <c r="M18" s="230"/>
      <c r="N18" s="126"/>
    </row>
    <row r="19" spans="1:14" ht="12.75" customHeight="1">
      <c r="A19" s="59">
        <f t="shared" si="0"/>
        <v>2010</v>
      </c>
      <c r="B19" s="211">
        <v>307654208.47000003</v>
      </c>
      <c r="C19" s="211">
        <v>166909403.83000001</v>
      </c>
      <c r="D19" s="73">
        <v>4.8399999999999999E-2</v>
      </c>
      <c r="E19" s="66"/>
      <c r="F19" s="78">
        <f>IF(D19="","",((1+F20)*(1+D19))-1)</f>
        <v>0.78080126828686724</v>
      </c>
      <c r="G19" s="67">
        <f t="shared" si="1"/>
        <v>522578218.84506702</v>
      </c>
      <c r="H19" s="67">
        <f t="shared" si="2"/>
        <v>283510566.60575056</v>
      </c>
      <c r="I19" s="68">
        <f t="shared" si="3"/>
        <v>7.0597493584511284E-2</v>
      </c>
      <c r="J19" s="79">
        <f t="shared" si="3"/>
        <v>0.18535024212548135</v>
      </c>
      <c r="L19" s="230"/>
      <c r="M19" s="230"/>
      <c r="N19" s="126"/>
    </row>
    <row r="20" spans="1:14" ht="12.75" customHeight="1">
      <c r="A20" s="59">
        <f t="shared" si="0"/>
        <v>2011</v>
      </c>
      <c r="B20" s="211">
        <v>359680006.38</v>
      </c>
      <c r="C20" s="211">
        <v>171105439.41</v>
      </c>
      <c r="D20" s="73">
        <v>5.91E-2</v>
      </c>
      <c r="E20" s="66"/>
      <c r="F20" s="78">
        <f t="shared" ref="F20:F26" si="4">IF(D20="","",((1+F21)*(1+D20))-1)</f>
        <v>0.69858953480242958</v>
      </c>
      <c r="G20" s="67">
        <f t="shared" si="1"/>
        <v>576856476.92827797</v>
      </c>
      <c r="H20" s="67">
        <f t="shared" si="2"/>
        <v>274419704.21074235</v>
      </c>
      <c r="I20" s="68">
        <f t="shared" si="3"/>
        <v>0.10386628475095949</v>
      </c>
      <c r="J20" s="79">
        <f t="shared" si="3"/>
        <v>-3.2065338882589001E-2</v>
      </c>
      <c r="L20" s="230"/>
      <c r="M20" s="230"/>
      <c r="N20" s="126"/>
    </row>
    <row r="21" spans="1:14" ht="12.75" customHeight="1">
      <c r="A21" s="59">
        <f t="shared" si="0"/>
        <v>2012</v>
      </c>
      <c r="B21" s="211">
        <v>384636556.23000002</v>
      </c>
      <c r="C21" s="211">
        <v>180422832.09</v>
      </c>
      <c r="D21" s="73">
        <v>6.4100000000000004E-2</v>
      </c>
      <c r="E21" s="66"/>
      <c r="F21" s="78">
        <f t="shared" si="4"/>
        <v>0.60380467831406825</v>
      </c>
      <c r="G21" s="67">
        <f t="shared" si="1"/>
        <v>579721744.50924361</v>
      </c>
      <c r="H21" s="67">
        <f t="shared" si="2"/>
        <v>271932132.48812664</v>
      </c>
      <c r="I21" s="68">
        <f t="shared" si="3"/>
        <v>4.9670372017369679E-3</v>
      </c>
      <c r="J21" s="79">
        <f t="shared" si="3"/>
        <v>-9.0648436844948943E-3</v>
      </c>
      <c r="L21" s="230"/>
      <c r="M21" s="230"/>
      <c r="N21" s="126"/>
    </row>
    <row r="22" spans="1:14" ht="12.75" customHeight="1">
      <c r="A22" s="59">
        <f t="shared" si="0"/>
        <v>2013</v>
      </c>
      <c r="B22" s="211">
        <v>403054886.33999997</v>
      </c>
      <c r="C22" s="211">
        <v>194277966.99000001</v>
      </c>
      <c r="D22" s="73">
        <v>0.1067</v>
      </c>
      <c r="E22" s="66"/>
      <c r="F22" s="78">
        <f t="shared" si="4"/>
        <v>0.50719357044833013</v>
      </c>
      <c r="G22" s="67">
        <f t="shared" si="1"/>
        <v>548912743.49817514</v>
      </c>
      <c r="H22" s="67">
        <f t="shared" si="2"/>
        <v>264583448.74591213</v>
      </c>
      <c r="I22" s="68">
        <f t="shared" si="3"/>
        <v>-5.3144463361727845E-2</v>
      </c>
      <c r="J22" s="79">
        <f t="shared" si="3"/>
        <v>-2.7023962468044727E-2</v>
      </c>
      <c r="L22" s="230"/>
      <c r="M22" s="230"/>
      <c r="N22" s="126"/>
    </row>
    <row r="23" spans="1:14" ht="12.75" customHeight="1">
      <c r="A23" s="59">
        <f t="shared" si="0"/>
        <v>2014</v>
      </c>
      <c r="B23" s="211">
        <v>448241250.19999999</v>
      </c>
      <c r="C23" s="211">
        <v>211937655.40000001</v>
      </c>
      <c r="D23" s="73">
        <v>6.2600000000000003E-2</v>
      </c>
      <c r="E23" s="66"/>
      <c r="F23" s="78">
        <f t="shared" si="4"/>
        <v>0.36188088049907852</v>
      </c>
      <c r="G23" s="67">
        <f t="shared" si="1"/>
        <v>574488225.57724798</v>
      </c>
      <c r="H23" s="67">
        <f t="shared" si="2"/>
        <v>271629814.36764753</v>
      </c>
      <c r="I23" s="68">
        <f t="shared" si="3"/>
        <v>4.6592982913973513E-2</v>
      </c>
      <c r="J23" s="79">
        <f t="shared" si="3"/>
        <v>2.6631921441549578E-2</v>
      </c>
      <c r="L23" s="230"/>
      <c r="M23" s="230"/>
      <c r="N23" s="126"/>
    </row>
    <row r="24" spans="1:14" ht="12.75" customHeight="1">
      <c r="A24" s="59">
        <f t="shared" si="0"/>
        <v>2015</v>
      </c>
      <c r="B24" s="211">
        <v>478791593.37</v>
      </c>
      <c r="C24" s="211">
        <v>225145374.87</v>
      </c>
      <c r="D24" s="73">
        <v>2.9499999999999998E-2</v>
      </c>
      <c r="E24" s="66"/>
      <c r="F24" s="78">
        <f t="shared" si="4"/>
        <v>0.28164961462363869</v>
      </c>
      <c r="G24" s="67">
        <f t="shared" si="1"/>
        <v>596059311.44021213</v>
      </c>
      <c r="H24" s="67">
        <f t="shared" si="2"/>
        <v>280288958.65607589</v>
      </c>
      <c r="I24" s="68">
        <f t="shared" si="3"/>
        <v>3.7548351563323035E-2</v>
      </c>
      <c r="J24" s="79">
        <f t="shared" si="3"/>
        <v>3.187847515408726E-2</v>
      </c>
      <c r="L24" s="230"/>
      <c r="M24" s="230"/>
      <c r="N24" s="126"/>
    </row>
    <row r="25" spans="1:14" ht="12.75" customHeight="1">
      <c r="A25" s="59">
        <f t="shared" si="0"/>
        <v>2016</v>
      </c>
      <c r="B25" s="211">
        <v>526033425.19</v>
      </c>
      <c r="C25" s="211">
        <v>236755798.5</v>
      </c>
      <c r="D25" s="73">
        <v>3.7499999999999999E-2</v>
      </c>
      <c r="E25" s="66"/>
      <c r="F25" s="78">
        <f t="shared" si="4"/>
        <v>0.24492434640469996</v>
      </c>
      <c r="G25" s="67">
        <f t="shared" si="1"/>
        <v>631201752.32933629</v>
      </c>
      <c r="H25" s="67">
        <f t="shared" si="2"/>
        <v>284089694.1736244</v>
      </c>
      <c r="I25" s="68">
        <f t="shared" si="3"/>
        <v>5.8957959744328381E-2</v>
      </c>
      <c r="J25" s="79">
        <f t="shared" si="3"/>
        <v>1.3560061501431298E-2</v>
      </c>
      <c r="L25" s="230"/>
      <c r="M25" s="230"/>
      <c r="N25" s="126"/>
    </row>
    <row r="26" spans="1:14" ht="12.75" customHeight="1">
      <c r="A26" s="59">
        <f t="shared" si="0"/>
        <v>2017</v>
      </c>
      <c r="B26" s="211">
        <v>547939903.34000003</v>
      </c>
      <c r="C26" s="211">
        <v>246923324.65000001</v>
      </c>
      <c r="D26" s="73">
        <v>4.3099999999999999E-2</v>
      </c>
      <c r="E26" s="66"/>
      <c r="F26" s="78">
        <f t="shared" si="4"/>
        <v>0.19992708087199995</v>
      </c>
      <c r="G26" s="67">
        <f t="shared" si="1"/>
        <v>630321089.74024737</v>
      </c>
      <c r="H26" s="67">
        <f t="shared" si="2"/>
        <v>284047535.37195247</v>
      </c>
      <c r="I26" s="68">
        <f t="shared" si="3"/>
        <v>-1.3952156910829183E-3</v>
      </c>
      <c r="J26" s="79">
        <f t="shared" si="3"/>
        <v>-1.4839961651746947E-4</v>
      </c>
      <c r="L26" s="230"/>
      <c r="M26" s="230"/>
      <c r="N26" s="126"/>
    </row>
    <row r="27" spans="1:14">
      <c r="A27" s="59">
        <f t="shared" si="0"/>
        <v>2018</v>
      </c>
      <c r="B27" s="211">
        <v>605004495.57000005</v>
      </c>
      <c r="C27" s="211">
        <v>272808058.86000001</v>
      </c>
      <c r="D27" s="73">
        <v>4.5199999999999997E-2</v>
      </c>
      <c r="E27" s="66"/>
      <c r="F27" s="78">
        <f>IF(D27="","",((1+F28)*(1+D27))-1)</f>
        <v>0.15034711999999995</v>
      </c>
      <c r="G27" s="67">
        <f t="shared" si="1"/>
        <v>665867947.82434201</v>
      </c>
      <c r="H27" s="67">
        <f>IFERROR((1+$F28)*C27,"")</f>
        <v>300252549.58131599</v>
      </c>
      <c r="I27" s="68">
        <f t="shared" si="3"/>
        <v>5.6394841712726684E-2</v>
      </c>
      <c r="J27" s="79">
        <f t="shared" si="3"/>
        <v>5.705036020870069E-2</v>
      </c>
    </row>
    <row r="28" spans="1:14" ht="13.5" thickBot="1">
      <c r="A28" s="60">
        <f>C4-1</f>
        <v>2019</v>
      </c>
      <c r="B28" s="216">
        <v>703721386.51999998</v>
      </c>
      <c r="C28" s="211">
        <v>376937174.93000001</v>
      </c>
      <c r="D28" s="193">
        <v>0.10059999999999999</v>
      </c>
      <c r="E28" s="66"/>
      <c r="F28" s="80">
        <f>IF(D28="","",((1+D29)*(1+D28))-1)</f>
        <v>0.10060000000000002</v>
      </c>
      <c r="G28" s="81">
        <f>IFERROR((1+$D29)*B28,"")</f>
        <v>703721386.51999998</v>
      </c>
      <c r="H28" s="81">
        <f>IFERROR((1+$D29)*C28,"")</f>
        <v>376937174.93000001</v>
      </c>
      <c r="I28" s="82">
        <f t="shared" si="3"/>
        <v>5.6848266716156504E-2</v>
      </c>
      <c r="J28" s="83">
        <f t="shared" si="3"/>
        <v>0.25540041360386811</v>
      </c>
    </row>
    <row r="29" spans="1:14"/>
    <row r="30" spans="1:14"/>
    <row r="31" spans="1:14"/>
    <row r="67" s="61" customFormat="1" hidden="1"/>
  </sheetData>
  <sheetProtection algorithmName="SHA-512" hashValue="CJtYidS/NHIBCEJJHZI3M6KUMdOEQNSFbK5iOM1hEeTF2RuIzAPvEsgdexVqJznFD8YZyxpLnrCtr0a0kc6fww==" saltValue="yjgpcUMMcenjSXHfPeNliA==" spinCount="100000" sheet="1" selectLockedCells="1"/>
  <mergeCells count="9">
    <mergeCell ref="L24:M24"/>
    <mergeCell ref="L25:M25"/>
    <mergeCell ref="L26:M26"/>
    <mergeCell ref="L18:M18"/>
    <mergeCell ref="L19:M19"/>
    <mergeCell ref="L20:M20"/>
    <mergeCell ref="L21:M21"/>
    <mergeCell ref="L22:M22"/>
    <mergeCell ref="L23:M23"/>
  </mergeCells>
  <printOptions horizontalCentered="1"/>
  <pageMargins left="0.23622047244094491" right="0.31496062992125984" top="0.78740157480314965" bottom="0.78740157480314965" header="0.51181102362204722" footer="0.51181102362204722"/>
  <pageSetup paperSize="9" scale="51" fitToHeight="2" orientation="landscape" verticalDpi="300" r:id="rId1"/>
  <headerFooter alignWithMargins="0">
    <oddFooter>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ilha5"/>
  <dimension ref="A1:W81"/>
  <sheetViews>
    <sheetView showGridLines="0" zoomScale="110" zoomScaleNormal="110" zoomScaleSheetLayoutView="85" workbookViewId="0">
      <pane ySplit="7" topLeftCell="A8" activePane="bottomLeft" state="frozen"/>
      <selection pane="bottomLeft" activeCell="F8" sqref="F8"/>
    </sheetView>
  </sheetViews>
  <sheetFormatPr defaultColWidth="0" defaultRowHeight="12.75" zeroHeight="1"/>
  <cols>
    <col min="1" max="1" width="6.28515625" style="52" customWidth="1"/>
    <col min="2" max="2" width="4.85546875" style="52" customWidth="1"/>
    <col min="3" max="3" width="13.7109375" style="52" customWidth="1"/>
    <col min="4" max="4" width="14.28515625" style="52" customWidth="1"/>
    <col min="5" max="6" width="15.42578125" style="52" customWidth="1"/>
    <col min="7" max="7" width="19.42578125" style="52" customWidth="1"/>
    <col min="8" max="9" width="14.7109375" style="52" customWidth="1"/>
    <col min="10" max="10" width="17.5703125" style="52" customWidth="1"/>
    <col min="11" max="11" width="14.7109375" style="52" customWidth="1"/>
    <col min="12" max="12" width="14.42578125" style="52" customWidth="1"/>
    <col min="13" max="13" width="19" style="66" customWidth="1"/>
    <col min="14" max="23" width="0" style="52" hidden="1" customWidth="1"/>
    <col min="24" max="16384" width="19" style="52" hidden="1"/>
  </cols>
  <sheetData>
    <row r="1" spans="1:23" s="50" customFormat="1" ht="18">
      <c r="A1" s="62" t="s">
        <v>116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93"/>
    </row>
    <row r="2" spans="1:23" s="50" customFormat="1">
      <c r="A2" s="52"/>
      <c r="B2" s="52"/>
      <c r="C2" s="52"/>
      <c r="D2" s="52"/>
      <c r="G2" s="52"/>
      <c r="M2" s="93"/>
    </row>
    <row r="3" spans="1:23" s="51" customFormat="1">
      <c r="A3" s="51" t="s">
        <v>117</v>
      </c>
      <c r="D3" s="53"/>
      <c r="E3" s="53"/>
      <c r="F3" s="53"/>
      <c r="G3" s="53"/>
      <c r="H3" s="53"/>
      <c r="I3" s="53"/>
      <c r="J3" s="53"/>
      <c r="K3" s="53"/>
      <c r="L3" s="53"/>
      <c r="M3" s="94"/>
    </row>
    <row r="4" spans="1:23" s="51" customFormat="1">
      <c r="D4" s="53"/>
      <c r="E4" s="53"/>
      <c r="F4" s="53"/>
      <c r="G4" s="53"/>
      <c r="H4" s="53"/>
      <c r="I4" s="53"/>
      <c r="J4" s="53"/>
      <c r="K4" s="53"/>
      <c r="L4" s="53"/>
      <c r="M4" s="94"/>
    </row>
    <row r="5" spans="1:23" s="50" customFormat="1">
      <c r="A5" s="231" t="s">
        <v>118</v>
      </c>
      <c r="B5" s="231"/>
      <c r="C5" s="231"/>
      <c r="D5" s="231"/>
      <c r="E5" s="231"/>
      <c r="F5" s="231"/>
      <c r="G5" s="99">
        <f>('01- Histórico'!C12+'01- Histórico'!C13)/'01- Histórico'!B28</f>
        <v>-8.9951562681690606E-2</v>
      </c>
      <c r="M5" s="66"/>
      <c r="Q5" s="52"/>
      <c r="R5" s="52"/>
      <c r="S5" s="52"/>
      <c r="T5" s="52"/>
      <c r="U5" s="52"/>
      <c r="W5" s="52"/>
    </row>
    <row r="6" spans="1:23" ht="13.5" thickBot="1"/>
    <row r="7" spans="1:23" s="58" customFormat="1" ht="75" customHeight="1">
      <c r="A7" s="95" t="s">
        <v>111</v>
      </c>
      <c r="B7" s="96" t="s">
        <v>119</v>
      </c>
      <c r="C7" s="75" t="str">
        <f>'01- Histórico'!B17</f>
        <v>RECEITA CORRENTE LÍQUIDA - RCL</v>
      </c>
      <c r="D7" s="75" t="s">
        <v>108</v>
      </c>
      <c r="E7" s="219" t="s">
        <v>130</v>
      </c>
      <c r="F7" s="219" t="s">
        <v>120</v>
      </c>
      <c r="G7" s="220" t="s">
        <v>121</v>
      </c>
      <c r="H7" s="75" t="s">
        <v>122</v>
      </c>
      <c r="I7" s="75" t="s">
        <v>123</v>
      </c>
      <c r="J7" s="75" t="s">
        <v>124</v>
      </c>
      <c r="K7" s="75" t="s">
        <v>125</v>
      </c>
      <c r="L7" s="97" t="s">
        <v>126</v>
      </c>
      <c r="M7" s="98"/>
    </row>
    <row r="8" spans="1:23">
      <c r="A8" s="194">
        <f>'01- Histórico'!A28</f>
        <v>2019</v>
      </c>
      <c r="B8" s="195">
        <v>0</v>
      </c>
      <c r="C8" s="196">
        <f>'01- Histórico'!B28</f>
        <v>703721386.51999998</v>
      </c>
      <c r="D8" s="196">
        <f>'Anexo 1 - Despesa com Pessoal '!F13</f>
        <v>400938227.6500001</v>
      </c>
      <c r="E8" s="196">
        <f>'Fluxo e Duração do Passivo'!E10</f>
        <v>171690892.15000001</v>
      </c>
      <c r="F8" s="196">
        <f>'Fluxo e Duração do Passivo'!AS10+'Fluxo e Duração do Passivo'!AZ10</f>
        <v>117726861.30000001</v>
      </c>
      <c r="G8" s="196">
        <f>'Fluxo e Duração do Passivo'!M10</f>
        <v>31057283.194120001</v>
      </c>
      <c r="H8" s="197">
        <f>'Fluxo e Duração do Passivo'!AO10</f>
        <v>0</v>
      </c>
      <c r="I8" s="197">
        <f>'Fluxo e Duração do Passivo'!AP10</f>
        <v>0</v>
      </c>
      <c r="J8" s="197">
        <f>'Fluxo e Duração do Passivo'!BK10</f>
        <v>-52379613.200000003</v>
      </c>
      <c r="K8" s="197">
        <f t="shared" ref="K8:K43" si="0">D8+G8+H8+I8+IF(J8&lt;0,J8*-1,0)</f>
        <v>484375124.04412007</v>
      </c>
      <c r="L8" s="198">
        <f>'Fluxo e Duração do Passivo'!BO10</f>
        <v>231389361.0025</v>
      </c>
    </row>
    <row r="9" spans="1:23">
      <c r="A9" s="194">
        <f>A8+1</f>
        <v>2020</v>
      </c>
      <c r="B9" s="195">
        <f>B8+1</f>
        <v>1</v>
      </c>
      <c r="C9" s="196">
        <f>C8*1.0381</f>
        <v>730533171.34641194</v>
      </c>
      <c r="D9" s="196">
        <f>D8*1.01</f>
        <v>404947609.92650008</v>
      </c>
      <c r="E9" s="196">
        <f>'Fluxo e Duração do Passivo'!E11</f>
        <v>118546174.45</v>
      </c>
      <c r="F9" s="196">
        <f>'Fluxo e Duração do Passivo'!AS11+'Fluxo e Duração do Passivo'!AZ11</f>
        <v>125369420.94999999</v>
      </c>
      <c r="G9" s="196">
        <f>'Fluxo e Duração do Passivo'!M11</f>
        <v>24317959.294119999</v>
      </c>
      <c r="H9" s="197">
        <f>'Fluxo e Duração do Passivo'!AO11</f>
        <v>0</v>
      </c>
      <c r="I9" s="197">
        <f>'Fluxo e Duração do Passivo'!AP11</f>
        <v>0</v>
      </c>
      <c r="J9" s="197">
        <f>'Fluxo e Duração do Passivo'!BK11</f>
        <v>-70718393.180000007</v>
      </c>
      <c r="K9" s="197">
        <f t="shared" si="0"/>
        <v>499983962.4006201</v>
      </c>
      <c r="L9" s="198">
        <f>'Fluxo e Duração do Passivo'!BO11</f>
        <v>171754518.21452001</v>
      </c>
    </row>
    <row r="10" spans="1:23">
      <c r="A10" s="194">
        <f t="shared" ref="A10:B25" si="1">A9+1</f>
        <v>2021</v>
      </c>
      <c r="B10" s="195">
        <f t="shared" si="1"/>
        <v>2</v>
      </c>
      <c r="C10" s="196">
        <f t="shared" ref="C10:C43" si="2">C9*1.0381</f>
        <v>758366485.17471027</v>
      </c>
      <c r="D10" s="196">
        <f t="shared" ref="D10:D43" si="3">D9*1.01</f>
        <v>408997086.02576506</v>
      </c>
      <c r="E10" s="196">
        <f>'Fluxo e Duração do Passivo'!E12</f>
        <v>116957041.59</v>
      </c>
      <c r="F10" s="196">
        <f>'Fluxo e Duração do Passivo'!AS12+'Fluxo e Duração do Passivo'!AZ12</f>
        <v>132699180.73</v>
      </c>
      <c r="G10" s="196">
        <f>'Fluxo e Duração do Passivo'!M12</f>
        <v>23897395.117649999</v>
      </c>
      <c r="H10" s="197">
        <f>'Fluxo e Duração do Passivo'!AO12</f>
        <v>0</v>
      </c>
      <c r="I10" s="197">
        <f>'Fluxo e Duração do Passivo'!AP12</f>
        <v>0</v>
      </c>
      <c r="J10" s="197">
        <f>'Fluxo e Duração do Passivo'!BK12</f>
        <v>-78019562.519999996</v>
      </c>
      <c r="K10" s="197">
        <f t="shared" si="0"/>
        <v>510914043.66341501</v>
      </c>
      <c r="L10" s="198">
        <f>'Fluxo e Duração do Passivo'!BO12</f>
        <v>101961997.117</v>
      </c>
    </row>
    <row r="11" spans="1:23">
      <c r="A11" s="194">
        <f t="shared" si="1"/>
        <v>2022</v>
      </c>
      <c r="B11" s="195">
        <f t="shared" si="1"/>
        <v>3</v>
      </c>
      <c r="C11" s="196">
        <f t="shared" si="2"/>
        <v>787260248.25986671</v>
      </c>
      <c r="D11" s="196">
        <f t="shared" si="3"/>
        <v>413087056.88602269</v>
      </c>
      <c r="E11" s="196">
        <f>'Fluxo e Duração do Passivo'!E13</f>
        <v>116776970.40000001</v>
      </c>
      <c r="F11" s="196">
        <f>'Fluxo e Duração do Passivo'!AS13+'Fluxo e Duração do Passivo'!AZ13</f>
        <v>141021081.08000001</v>
      </c>
      <c r="G11" s="196">
        <f>'Fluxo e Duração do Passivo'!M13</f>
        <v>23765896.51176</v>
      </c>
      <c r="H11" s="197">
        <f>'Fluxo e Duração do Passivo'!AO13</f>
        <v>0</v>
      </c>
      <c r="I11" s="197">
        <f>'Fluxo e Duração do Passivo'!AP13</f>
        <v>0</v>
      </c>
      <c r="J11" s="197">
        <f>'Fluxo e Duração do Passivo'!BK13</f>
        <v>-85734888.420000002</v>
      </c>
      <c r="K11" s="197">
        <f t="shared" si="0"/>
        <v>522587841.8177827</v>
      </c>
      <c r="L11" s="198">
        <f>'Fluxo e Duração do Passivo'!BO13</f>
        <v>21111088.358899999</v>
      </c>
    </row>
    <row r="12" spans="1:23">
      <c r="A12" s="194">
        <f t="shared" si="1"/>
        <v>2023</v>
      </c>
      <c r="B12" s="195">
        <f t="shared" si="1"/>
        <v>4</v>
      </c>
      <c r="C12" s="196">
        <f t="shared" si="2"/>
        <v>817254863.71856761</v>
      </c>
      <c r="D12" s="196">
        <f t="shared" si="3"/>
        <v>417217927.45488292</v>
      </c>
      <c r="E12" s="196">
        <f>'Fluxo e Duração do Passivo'!E14</f>
        <v>114091281.8</v>
      </c>
      <c r="F12" s="196">
        <f>'Fluxo e Duração do Passivo'!AS14+'Fluxo e Duração do Passivo'!AZ14</f>
        <v>150452380.19</v>
      </c>
      <c r="G12" s="196">
        <f>'Fluxo e Duração do Passivo'!M14</f>
        <v>23072514.005879998</v>
      </c>
      <c r="H12" s="197">
        <f>'Fluxo e Duração do Passivo'!AO14</f>
        <v>0</v>
      </c>
      <c r="I12" s="197">
        <f>'Fluxo e Duração do Passivo'!AP14</f>
        <v>0</v>
      </c>
      <c r="J12" s="197">
        <f>'Fluxo e Duração do Passivo'!BK14</f>
        <v>-95420684.430000007</v>
      </c>
      <c r="K12" s="197">
        <f t="shared" si="0"/>
        <v>535711125.89076293</v>
      </c>
      <c r="L12" s="198">
        <f>'Fluxo e Duração do Passivo'!BO14</f>
        <v>0</v>
      </c>
    </row>
    <row r="13" spans="1:23">
      <c r="A13" s="194">
        <f t="shared" si="1"/>
        <v>2024</v>
      </c>
      <c r="B13" s="195">
        <f t="shared" si="1"/>
        <v>5</v>
      </c>
      <c r="C13" s="196">
        <f t="shared" si="2"/>
        <v>848392274.026245</v>
      </c>
      <c r="D13" s="196">
        <f t="shared" si="3"/>
        <v>421390106.72943175</v>
      </c>
      <c r="E13" s="196">
        <f>'Fluxo e Duração do Passivo'!E15</f>
        <v>112599417.90000001</v>
      </c>
      <c r="F13" s="196">
        <f>'Fluxo e Duração do Passivo'!AS15+'Fluxo e Duração do Passivo'!AZ15</f>
        <v>161371333.24000001</v>
      </c>
      <c r="G13" s="196">
        <f>'Fluxo e Duração do Passivo'!M15</f>
        <v>22642837.32353</v>
      </c>
      <c r="H13" s="197">
        <f>'Fluxo e Duração do Passivo'!AO15</f>
        <v>0</v>
      </c>
      <c r="I13" s="197">
        <f>'Fluxo e Duração do Passivo'!AP15</f>
        <v>0</v>
      </c>
      <c r="J13" s="197">
        <f>'Fluxo e Duração do Passivo'!BK15</f>
        <v>-106032668.31</v>
      </c>
      <c r="K13" s="197">
        <f t="shared" si="0"/>
        <v>550065612.36296177</v>
      </c>
      <c r="L13" s="198">
        <f>'Fluxo e Duração do Passivo'!BO15</f>
        <v>0</v>
      </c>
    </row>
    <row r="14" spans="1:23">
      <c r="A14" s="194">
        <f t="shared" si="1"/>
        <v>2025</v>
      </c>
      <c r="B14" s="195">
        <f t="shared" si="1"/>
        <v>6</v>
      </c>
      <c r="C14" s="196">
        <f>C13*1.0381</f>
        <v>880716019.66664493</v>
      </c>
      <c r="D14" s="196">
        <f t="shared" si="3"/>
        <v>425604007.79672605</v>
      </c>
      <c r="E14" s="196">
        <f>'Fluxo e Duração do Passivo'!E16</f>
        <v>109369739.23</v>
      </c>
      <c r="F14" s="196">
        <f>'Fluxo e Duração do Passivo'!AS16+'Fluxo e Duração do Passivo'!AZ16</f>
        <v>172117712.54000002</v>
      </c>
      <c r="G14" s="196">
        <f>'Fluxo e Duração do Passivo'!M16</f>
        <v>21813589.111760002</v>
      </c>
      <c r="H14" s="197">
        <f>'Fluxo e Duração do Passivo'!AO16</f>
        <v>0</v>
      </c>
      <c r="I14" s="197">
        <f>'Fluxo e Duração do Passivo'!AP16</f>
        <v>0</v>
      </c>
      <c r="J14" s="197">
        <f>'Fluxo e Duração do Passivo'!BK16</f>
        <v>-117153253.59</v>
      </c>
      <c r="K14" s="197">
        <f t="shared" si="0"/>
        <v>564570850.49848604</v>
      </c>
      <c r="L14" s="198">
        <f>'Fluxo e Duração do Passivo'!BO16</f>
        <v>0</v>
      </c>
    </row>
    <row r="15" spans="1:23">
      <c r="A15" s="194">
        <f t="shared" si="1"/>
        <v>2026</v>
      </c>
      <c r="B15" s="195">
        <f t="shared" si="1"/>
        <v>7</v>
      </c>
      <c r="C15" s="196">
        <f t="shared" si="2"/>
        <v>914271300.01594412</v>
      </c>
      <c r="D15" s="196">
        <f t="shared" si="3"/>
        <v>429860047.87469333</v>
      </c>
      <c r="E15" s="196">
        <f>'Fluxo e Duração do Passivo'!E17</f>
        <v>107148440.89</v>
      </c>
      <c r="F15" s="196">
        <f>'Fluxo e Duração do Passivo'!AS17+'Fluxo e Duração do Passivo'!AZ17</f>
        <v>183751094.43000001</v>
      </c>
      <c r="G15" s="196">
        <f>'Fluxo e Duração do Passivo'!M17</f>
        <v>21199161.83529</v>
      </c>
      <c r="H15" s="197">
        <f>'Fluxo e Duração do Passivo'!AO17</f>
        <v>0</v>
      </c>
      <c r="I15" s="197">
        <f>'Fluxo e Duração do Passivo'!AP17</f>
        <v>0</v>
      </c>
      <c r="J15" s="197">
        <f>'Fluxo e Duração do Passivo'!BK17</f>
        <v>-128713544.70999999</v>
      </c>
      <c r="K15" s="197">
        <f t="shared" si="0"/>
        <v>579772754.41998339</v>
      </c>
      <c r="L15" s="198">
        <f>'Fluxo e Duração do Passivo'!BO17</f>
        <v>0</v>
      </c>
    </row>
    <row r="16" spans="1:23">
      <c r="A16" s="194">
        <f t="shared" si="1"/>
        <v>2027</v>
      </c>
      <c r="B16" s="195">
        <f t="shared" si="1"/>
        <v>8</v>
      </c>
      <c r="C16" s="196">
        <f t="shared" si="2"/>
        <v>949105036.54655159</v>
      </c>
      <c r="D16" s="196">
        <f t="shared" si="3"/>
        <v>434158648.35344028</v>
      </c>
      <c r="E16" s="196">
        <f>'Fluxo e Duração do Passivo'!E18</f>
        <v>102114352.98</v>
      </c>
      <c r="F16" s="196">
        <f>'Fluxo e Duração do Passivo'!AS18+'Fluxo e Duração do Passivo'!AZ18</f>
        <v>194920961.12</v>
      </c>
      <c r="G16" s="196">
        <f>'Fluxo e Duração do Passivo'!M18</f>
        <v>19940874.776470002</v>
      </c>
      <c r="H16" s="197">
        <f>'Fluxo e Duração do Passivo'!AO18</f>
        <v>0</v>
      </c>
      <c r="I16" s="197">
        <f>'Fluxo e Duração do Passivo'!AP18</f>
        <v>0</v>
      </c>
      <c r="J16" s="197">
        <f>'Fluxo e Duração do Passivo'!BK18</f>
        <v>-140947941.78999999</v>
      </c>
      <c r="K16" s="197">
        <f t="shared" si="0"/>
        <v>595047464.91991031</v>
      </c>
      <c r="L16" s="198">
        <f>'Fluxo e Duração do Passivo'!BO18</f>
        <v>0</v>
      </c>
    </row>
    <row r="17" spans="1:12">
      <c r="A17" s="194">
        <f t="shared" si="1"/>
        <v>2028</v>
      </c>
      <c r="B17" s="195">
        <f t="shared" si="1"/>
        <v>9</v>
      </c>
      <c r="C17" s="196">
        <f t="shared" si="2"/>
        <v>985265938.43897521</v>
      </c>
      <c r="D17" s="196">
        <f t="shared" si="3"/>
        <v>438500234.83697468</v>
      </c>
      <c r="E17" s="196">
        <f>'Fluxo e Duração do Passivo'!E19</f>
        <v>99029098.739999995</v>
      </c>
      <c r="F17" s="196">
        <f>'Fluxo e Duração do Passivo'!AS19+'Fluxo e Duração do Passivo'!AZ19</f>
        <v>203707992.72</v>
      </c>
      <c r="G17" s="196">
        <f>'Fluxo e Duração do Passivo'!M19</f>
        <v>19117078.294119999</v>
      </c>
      <c r="H17" s="197">
        <f>'Fluxo e Duração do Passivo'!AO19</f>
        <v>0</v>
      </c>
      <c r="I17" s="197">
        <f>'Fluxo e Duração do Passivo'!AP19</f>
        <v>0</v>
      </c>
      <c r="J17" s="197">
        <f>'Fluxo e Duração do Passivo'!BK19</f>
        <v>-150294010.68000001</v>
      </c>
      <c r="K17" s="197">
        <f t="shared" si="0"/>
        <v>607911323.81109476</v>
      </c>
      <c r="L17" s="198">
        <f>'Fluxo e Duração do Passivo'!BO19</f>
        <v>0</v>
      </c>
    </row>
    <row r="18" spans="1:12">
      <c r="A18" s="194">
        <f t="shared" si="1"/>
        <v>2029</v>
      </c>
      <c r="B18" s="195">
        <f t="shared" si="1"/>
        <v>10</v>
      </c>
      <c r="C18" s="196">
        <f t="shared" si="2"/>
        <v>1022804570.6935002</v>
      </c>
      <c r="D18" s="196">
        <f t="shared" si="3"/>
        <v>442885237.18534446</v>
      </c>
      <c r="E18" s="196">
        <f>'Fluxo e Duração do Passivo'!E20</f>
        <v>97040843.310000002</v>
      </c>
      <c r="F18" s="196">
        <f>'Fluxo e Duração do Passivo'!AS20+'Fluxo e Duração do Passivo'!AZ20</f>
        <v>213911466.12</v>
      </c>
      <c r="G18" s="196">
        <f>'Fluxo e Duração do Passivo'!M20</f>
        <v>18527197.28235</v>
      </c>
      <c r="H18" s="197">
        <f>'Fluxo e Duração do Passivo'!AO20</f>
        <v>0</v>
      </c>
      <c r="I18" s="197">
        <f>'Fluxo e Duração do Passivo'!AP20</f>
        <v>0</v>
      </c>
      <c r="J18" s="197">
        <f>'Fluxo e Duração do Passivo'!BK20</f>
        <v>-160475200.81999999</v>
      </c>
      <c r="K18" s="197">
        <f t="shared" si="0"/>
        <v>621887635.28769445</v>
      </c>
      <c r="L18" s="198">
        <f>'Fluxo e Duração do Passivo'!BO20</f>
        <v>0</v>
      </c>
    </row>
    <row r="19" spans="1:12">
      <c r="A19" s="194">
        <f t="shared" si="1"/>
        <v>2030</v>
      </c>
      <c r="B19" s="195">
        <f t="shared" si="1"/>
        <v>11</v>
      </c>
      <c r="C19" s="196">
        <f t="shared" si="2"/>
        <v>1061773424.8369225</v>
      </c>
      <c r="D19" s="196">
        <f t="shared" si="3"/>
        <v>447314089.55719793</v>
      </c>
      <c r="E19" s="196">
        <f>'Fluxo e Duração do Passivo'!E21</f>
        <v>94244230.680000007</v>
      </c>
      <c r="F19" s="196">
        <f>'Fluxo e Duração do Passivo'!AS21+'Fluxo e Duração do Passivo'!AZ21</f>
        <v>222111571.57999998</v>
      </c>
      <c r="G19" s="196">
        <f>'Fluxo e Duração do Passivo'!M21</f>
        <v>17748787.152940001</v>
      </c>
      <c r="H19" s="197">
        <f>'Fluxo e Duração do Passivo'!AO21</f>
        <v>0</v>
      </c>
      <c r="I19" s="197">
        <f>'Fluxo e Duração do Passivo'!AP21</f>
        <v>0</v>
      </c>
      <c r="J19" s="197">
        <f>'Fluxo e Duração do Passivo'!BK21</f>
        <v>-169178996.22</v>
      </c>
      <c r="K19" s="197">
        <f t="shared" si="0"/>
        <v>634241872.93013787</v>
      </c>
      <c r="L19" s="198">
        <f>'Fluxo e Duração do Passivo'!BO21</f>
        <v>0</v>
      </c>
    </row>
    <row r="20" spans="1:12">
      <c r="A20" s="194">
        <f t="shared" si="1"/>
        <v>2031</v>
      </c>
      <c r="B20" s="195">
        <f t="shared" si="1"/>
        <v>12</v>
      </c>
      <c r="C20" s="196">
        <f t="shared" si="2"/>
        <v>1102226992.3232093</v>
      </c>
      <c r="D20" s="196">
        <f t="shared" si="3"/>
        <v>451787230.45276994</v>
      </c>
      <c r="E20" s="196">
        <f>'Fluxo e Duração do Passivo'!E22</f>
        <v>93303396.310000002</v>
      </c>
      <c r="F20" s="196">
        <f>'Fluxo e Duração do Passivo'!AS22+'Fluxo e Duração do Passivo'!AZ22</f>
        <v>231948759.57999998</v>
      </c>
      <c r="G20" s="196">
        <f>'Fluxo e Duração do Passivo'!M22</f>
        <v>17395710.505879998</v>
      </c>
      <c r="H20" s="197">
        <f>'Fluxo e Duração do Passivo'!AO22</f>
        <v>0</v>
      </c>
      <c r="I20" s="197">
        <f>'Fluxo e Duração do Passivo'!AP22</f>
        <v>0</v>
      </c>
      <c r="J20" s="197">
        <f>'Fluxo e Duração do Passivo'!BK22</f>
        <v>-178770823.63</v>
      </c>
      <c r="K20" s="197">
        <f t="shared" si="0"/>
        <v>647953764.58864999</v>
      </c>
      <c r="L20" s="198">
        <f>'Fluxo e Duração do Passivo'!BO22</f>
        <v>0</v>
      </c>
    </row>
    <row r="21" spans="1:12">
      <c r="A21" s="194">
        <f t="shared" si="1"/>
        <v>2032</v>
      </c>
      <c r="B21" s="195">
        <f t="shared" si="1"/>
        <v>13</v>
      </c>
      <c r="C21" s="196">
        <f t="shared" si="2"/>
        <v>1144221840.7307236</v>
      </c>
      <c r="D21" s="196">
        <f t="shared" si="3"/>
        <v>456305102.75729764</v>
      </c>
      <c r="E21" s="196">
        <f>'Fluxo e Duração do Passivo'!E23</f>
        <v>86297850.260000005</v>
      </c>
      <c r="F21" s="196">
        <f>'Fluxo e Duração do Passivo'!AS23+'Fluxo e Duração do Passivo'!AZ23</f>
        <v>245461830.31</v>
      </c>
      <c r="G21" s="196">
        <f>'Fluxo e Duração do Passivo'!M23</f>
        <v>15678481.62353</v>
      </c>
      <c r="H21" s="197">
        <f>'Fluxo e Duração do Passivo'!AO23</f>
        <v>0</v>
      </c>
      <c r="I21" s="197">
        <f>'Fluxo e Duração do Passivo'!AP23</f>
        <v>0</v>
      </c>
      <c r="J21" s="197">
        <f>'Fluxo e Duração do Passivo'!BK23</f>
        <v>-193945423.13</v>
      </c>
      <c r="K21" s="197">
        <f t="shared" si="0"/>
        <v>665929007.51082766</v>
      </c>
      <c r="L21" s="198">
        <f>'Fluxo e Duração do Passivo'!BO23</f>
        <v>0</v>
      </c>
    </row>
    <row r="22" spans="1:12">
      <c r="A22" s="194">
        <f t="shared" si="1"/>
        <v>2033</v>
      </c>
      <c r="B22" s="195">
        <f t="shared" si="1"/>
        <v>14</v>
      </c>
      <c r="C22" s="196">
        <f t="shared" si="2"/>
        <v>1187816692.8625643</v>
      </c>
      <c r="D22" s="196">
        <f t="shared" si="3"/>
        <v>460868153.78487062</v>
      </c>
      <c r="E22" s="196">
        <f>'Fluxo e Duração do Passivo'!E24</f>
        <v>80459632.319999993</v>
      </c>
      <c r="F22" s="196">
        <f>'Fluxo e Duração do Passivo'!AS24+'Fluxo e Duração do Passivo'!AZ24</f>
        <v>249419670.93000001</v>
      </c>
      <c r="G22" s="196">
        <f>'Fluxo e Duração do Passivo'!M24</f>
        <v>14232791.39412</v>
      </c>
      <c r="H22" s="197">
        <f>'Fluxo e Duração do Passivo'!AO24</f>
        <v>0</v>
      </c>
      <c r="I22" s="197">
        <f>'Fluxo e Duração do Passivo'!AP24</f>
        <v>0</v>
      </c>
      <c r="J22" s="197">
        <f>'Fluxo e Duração do Passivo'!BK24</f>
        <v>-200197744.81</v>
      </c>
      <c r="K22" s="197">
        <f t="shared" si="0"/>
        <v>675298689.98899055</v>
      </c>
      <c r="L22" s="198">
        <f>'Fluxo e Duração do Passivo'!BO24</f>
        <v>0</v>
      </c>
    </row>
    <row r="23" spans="1:12">
      <c r="A23" s="194">
        <f t="shared" si="1"/>
        <v>2034</v>
      </c>
      <c r="B23" s="195">
        <f t="shared" si="1"/>
        <v>15</v>
      </c>
      <c r="C23" s="196">
        <f t="shared" si="2"/>
        <v>1233072508.8606281</v>
      </c>
      <c r="D23" s="196">
        <f t="shared" si="3"/>
        <v>465476835.32271934</v>
      </c>
      <c r="E23" s="196">
        <f>'Fluxo e Duração do Passivo'!E25</f>
        <v>75855089.189999998</v>
      </c>
      <c r="F23" s="196">
        <f>'Fluxo e Duração do Passivo'!AS25+'Fluxo e Duração do Passivo'!AZ25</f>
        <v>255193470.75999999</v>
      </c>
      <c r="G23" s="196">
        <f>'Fluxo e Duração do Passivo'!M25</f>
        <v>13066750.570590001</v>
      </c>
      <c r="H23" s="197">
        <f>'Fluxo e Duração do Passivo'!AO25</f>
        <v>0</v>
      </c>
      <c r="I23" s="197">
        <f>'Fluxo e Duração do Passivo'!AP25</f>
        <v>0</v>
      </c>
      <c r="J23" s="197">
        <f>'Fluxo e Duração do Passivo'!BK25</f>
        <v>-207506904.38999999</v>
      </c>
      <c r="K23" s="197">
        <f t="shared" si="0"/>
        <v>686050490.28330934</v>
      </c>
      <c r="L23" s="198">
        <f>'Fluxo e Duração do Passivo'!BO25</f>
        <v>0</v>
      </c>
    </row>
    <row r="24" spans="1:12">
      <c r="A24" s="194">
        <f t="shared" si="1"/>
        <v>2035</v>
      </c>
      <c r="B24" s="195">
        <f t="shared" si="1"/>
        <v>16</v>
      </c>
      <c r="C24" s="196">
        <f t="shared" si="2"/>
        <v>1280052571.4482181</v>
      </c>
      <c r="D24" s="196">
        <f t="shared" si="3"/>
        <v>470131603.67594653</v>
      </c>
      <c r="E24" s="196">
        <f>'Fluxo e Duração do Passivo'!E26</f>
        <v>73251261.790000007</v>
      </c>
      <c r="F24" s="196">
        <f>'Fluxo e Duração do Passivo'!AS26+'Fluxo e Duração do Passivo'!AZ26</f>
        <v>259328750.89999998</v>
      </c>
      <c r="G24" s="196">
        <f>'Fluxo e Duração do Passivo'!M26</f>
        <v>12346049.09412</v>
      </c>
      <c r="H24" s="197">
        <f>'Fluxo e Duração do Passivo'!AO26</f>
        <v>0</v>
      </c>
      <c r="I24" s="197">
        <f>'Fluxo e Duração do Passivo'!AP26</f>
        <v>0</v>
      </c>
      <c r="J24" s="197">
        <f>'Fluxo e Duração do Passivo'!BK26</f>
        <v>-212471338.31</v>
      </c>
      <c r="K24" s="197">
        <f t="shared" si="0"/>
        <v>694948991.08006656</v>
      </c>
      <c r="L24" s="198">
        <f>'Fluxo e Duração do Passivo'!BO26</f>
        <v>0</v>
      </c>
    </row>
    <row r="25" spans="1:12">
      <c r="A25" s="194">
        <f t="shared" si="1"/>
        <v>2036</v>
      </c>
      <c r="B25" s="195">
        <f t="shared" si="1"/>
        <v>17</v>
      </c>
      <c r="C25" s="196">
        <f t="shared" si="2"/>
        <v>1328822574.4203951</v>
      </c>
      <c r="D25" s="196">
        <f t="shared" si="3"/>
        <v>474832919.71270603</v>
      </c>
      <c r="E25" s="196">
        <f>'Fluxo e Duração do Passivo'!E27</f>
        <v>70298802.060000002</v>
      </c>
      <c r="F25" s="196">
        <f>'Fluxo e Duração do Passivo'!AS27+'Fluxo e Duração do Passivo'!AZ27</f>
        <v>262840742.47999999</v>
      </c>
      <c r="G25" s="196">
        <f>'Fluxo e Duração do Passivo'!M27</f>
        <v>11556966.152939999</v>
      </c>
      <c r="H25" s="197">
        <f>'Fluxo e Duração do Passivo'!AO27</f>
        <v>0</v>
      </c>
      <c r="I25" s="197">
        <f>'Fluxo e Duração do Passivo'!AP27</f>
        <v>0</v>
      </c>
      <c r="J25" s="197">
        <f>'Fluxo e Duração do Passivo'!BK27</f>
        <v>-217060394.94</v>
      </c>
      <c r="K25" s="197">
        <f t="shared" si="0"/>
        <v>703450280.80564594</v>
      </c>
      <c r="L25" s="198">
        <f>'Fluxo e Duração do Passivo'!BO27</f>
        <v>0</v>
      </c>
    </row>
    <row r="26" spans="1:12">
      <c r="A26" s="194">
        <f t="shared" ref="A26:B41" si="4">A25+1</f>
        <v>2037</v>
      </c>
      <c r="B26" s="195">
        <f t="shared" si="4"/>
        <v>18</v>
      </c>
      <c r="C26" s="196">
        <f t="shared" si="2"/>
        <v>1379450714.5058122</v>
      </c>
      <c r="D26" s="196">
        <f t="shared" si="3"/>
        <v>479581248.90983307</v>
      </c>
      <c r="E26" s="196">
        <f>'Fluxo e Duração do Passivo'!E28</f>
        <v>67686682.060000002</v>
      </c>
      <c r="F26" s="196">
        <f>'Fluxo e Duração do Passivo'!AS28+'Fluxo e Duração do Passivo'!AZ28</f>
        <v>262891216.78</v>
      </c>
      <c r="G26" s="196">
        <f>'Fluxo e Duração do Passivo'!M28</f>
        <v>10885668.258819999</v>
      </c>
      <c r="H26" s="197">
        <f>'Fluxo e Duração do Passivo'!AO28</f>
        <v>0</v>
      </c>
      <c r="I26" s="197">
        <f>'Fluxo e Duração do Passivo'!AP28</f>
        <v>0</v>
      </c>
      <c r="J26" s="197">
        <f>'Fluxo e Duração do Passivo'!BK28</f>
        <v>-218418923.53</v>
      </c>
      <c r="K26" s="197">
        <f t="shared" si="0"/>
        <v>708885840.6986531</v>
      </c>
      <c r="L26" s="198">
        <f>'Fluxo e Duração do Passivo'!BO28</f>
        <v>0</v>
      </c>
    </row>
    <row r="27" spans="1:12">
      <c r="A27" s="194">
        <f t="shared" si="4"/>
        <v>2038</v>
      </c>
      <c r="B27" s="195">
        <f t="shared" si="4"/>
        <v>19</v>
      </c>
      <c r="C27" s="196">
        <f t="shared" si="2"/>
        <v>1432007786.7284837</v>
      </c>
      <c r="D27" s="196">
        <f t="shared" si="3"/>
        <v>484377061.39893138</v>
      </c>
      <c r="E27" s="196">
        <f>'Fluxo e Duração do Passivo'!E29</f>
        <v>64208293.039999999</v>
      </c>
      <c r="F27" s="196">
        <f>'Fluxo e Duração do Passivo'!AS29+'Fluxo e Duração do Passivo'!AZ29</f>
        <v>257139208.25999999</v>
      </c>
      <c r="G27" s="196">
        <f>'Fluxo e Duração do Passivo'!M29</f>
        <v>10065971.89412</v>
      </c>
      <c r="H27" s="197">
        <f>'Fluxo e Duração do Passivo'!AO29</f>
        <v>0</v>
      </c>
      <c r="I27" s="197">
        <f>'Fluxo e Duração do Passivo'!AP29</f>
        <v>0</v>
      </c>
      <c r="J27" s="197">
        <f>'Fluxo e Duração do Passivo'!BK29</f>
        <v>-215041379.15000001</v>
      </c>
      <c r="K27" s="197">
        <f t="shared" si="0"/>
        <v>709484412.44305134</v>
      </c>
      <c r="L27" s="198">
        <f>'Fluxo e Duração do Passivo'!BO29</f>
        <v>0</v>
      </c>
    </row>
    <row r="28" spans="1:12">
      <c r="A28" s="194">
        <f t="shared" si="4"/>
        <v>2039</v>
      </c>
      <c r="B28" s="195">
        <f t="shared" si="4"/>
        <v>20</v>
      </c>
      <c r="C28" s="196">
        <f t="shared" si="2"/>
        <v>1486567283.4028389</v>
      </c>
      <c r="D28" s="196">
        <f t="shared" si="3"/>
        <v>489220832.01292068</v>
      </c>
      <c r="E28" s="196">
        <f>'Fluxo e Duração do Passivo'!E30</f>
        <v>56551049.380000003</v>
      </c>
      <c r="F28" s="196">
        <f>'Fluxo e Duração do Passivo'!AS30+'Fluxo e Duração do Passivo'!AZ30</f>
        <v>249355711.59</v>
      </c>
      <c r="G28" s="196">
        <f>'Fluxo e Duração do Passivo'!M30</f>
        <v>8471743.9647100009</v>
      </c>
      <c r="H28" s="197">
        <f>'Fluxo e Duração do Passivo'!AO30</f>
        <v>0</v>
      </c>
      <c r="I28" s="197">
        <f>'Fluxo e Duração do Passivo'!AP30</f>
        <v>0</v>
      </c>
      <c r="J28" s="197">
        <f>'Fluxo e Duração do Passivo'!BK30</f>
        <v>-210912193.52000001</v>
      </c>
      <c r="K28" s="197">
        <f t="shared" si="0"/>
        <v>708604769.49763072</v>
      </c>
      <c r="L28" s="198">
        <f>'Fluxo e Duração do Passivo'!BO30</f>
        <v>0</v>
      </c>
    </row>
    <row r="29" spans="1:12">
      <c r="A29" s="194">
        <f t="shared" si="4"/>
        <v>2040</v>
      </c>
      <c r="B29" s="195">
        <f t="shared" si="4"/>
        <v>21</v>
      </c>
      <c r="C29" s="196">
        <f t="shared" si="2"/>
        <v>1543205496.9004872</v>
      </c>
      <c r="D29" s="196">
        <f t="shared" si="3"/>
        <v>494113040.33304989</v>
      </c>
      <c r="E29" s="196">
        <f>'Fluxo e Duração do Passivo'!E31</f>
        <v>52815533.5</v>
      </c>
      <c r="F29" s="196">
        <f>'Fluxo e Duração do Passivo'!AS31+'Fluxo e Duração do Passivo'!AZ31</f>
        <v>247564224.63999999</v>
      </c>
      <c r="G29" s="196">
        <f>'Fluxo e Duração do Passivo'!M31</f>
        <v>7699688.6117599998</v>
      </c>
      <c r="H29" s="197">
        <f>'Fluxo e Duração do Passivo'!AO31</f>
        <v>0</v>
      </c>
      <c r="I29" s="197">
        <f>'Fluxo e Duração do Passivo'!AP31</f>
        <v>0</v>
      </c>
      <c r="J29" s="197">
        <f>'Fluxo e Duração do Passivo'!BK31</f>
        <v>-210761103.68000001</v>
      </c>
      <c r="K29" s="197">
        <f t="shared" si="0"/>
        <v>712573832.62480998</v>
      </c>
      <c r="L29" s="198">
        <f>'Fluxo e Duração do Passivo'!BO31</f>
        <v>0</v>
      </c>
    </row>
    <row r="30" spans="1:12">
      <c r="A30" s="194">
        <f t="shared" si="4"/>
        <v>2041</v>
      </c>
      <c r="B30" s="195">
        <f t="shared" si="4"/>
        <v>22</v>
      </c>
      <c r="C30" s="196">
        <f t="shared" si="2"/>
        <v>1602001626.3323958</v>
      </c>
      <c r="D30" s="196">
        <f t="shared" si="3"/>
        <v>499054170.7363804</v>
      </c>
      <c r="E30" s="196">
        <f>'Fluxo e Duração do Passivo'!E32</f>
        <v>46008584.240000002</v>
      </c>
      <c r="F30" s="196">
        <f>'Fluxo e Duração do Passivo'!AS32+'Fluxo e Duração do Passivo'!AZ32</f>
        <v>225963250.34999999</v>
      </c>
      <c r="G30" s="196">
        <f>'Fluxo e Duração do Passivo'!M32</f>
        <v>6441201.7941199997</v>
      </c>
      <c r="H30" s="197">
        <f>'Fluxo e Duração do Passivo'!AO32</f>
        <v>0</v>
      </c>
      <c r="I30" s="197">
        <f>'Fluxo e Duração do Passivo'!AP32</f>
        <v>0</v>
      </c>
      <c r="J30" s="197">
        <f>'Fluxo e Duração do Passivo'!BK32</f>
        <v>-193979007.28</v>
      </c>
      <c r="K30" s="197">
        <f t="shared" si="0"/>
        <v>699474379.81050038</v>
      </c>
      <c r="L30" s="198">
        <f>'Fluxo e Duração do Passivo'!BO32</f>
        <v>0</v>
      </c>
    </row>
    <row r="31" spans="1:12">
      <c r="A31" s="194">
        <f t="shared" si="4"/>
        <v>2042</v>
      </c>
      <c r="B31" s="195">
        <f t="shared" si="4"/>
        <v>23</v>
      </c>
      <c r="C31" s="196">
        <f t="shared" si="2"/>
        <v>1663037888.29566</v>
      </c>
      <c r="D31" s="196">
        <f t="shared" si="3"/>
        <v>504044712.44374418</v>
      </c>
      <c r="E31" s="196">
        <f>'Fluxo e Duração do Passivo'!E33</f>
        <v>36751843.700000003</v>
      </c>
      <c r="F31" s="196">
        <f>'Fluxo e Duração do Passivo'!AS33+'Fluxo e Duração do Passivo'!AZ33</f>
        <v>219120101.69</v>
      </c>
      <c r="G31" s="196">
        <f>'Fluxo e Duração do Passivo'!M33</f>
        <v>5145258.1176500004</v>
      </c>
      <c r="H31" s="197">
        <f>'Fluxo e Duração do Passivo'!AO33</f>
        <v>0</v>
      </c>
      <c r="I31" s="197">
        <f>'Fluxo e Duração do Passivo'!AP33</f>
        <v>0</v>
      </c>
      <c r="J31" s="197">
        <f>'Fluxo e Duração do Passivo'!BK33</f>
        <v>-190251985.99000001</v>
      </c>
      <c r="K31" s="197">
        <f t="shared" si="0"/>
        <v>699441956.55139422</v>
      </c>
      <c r="L31" s="198">
        <f>'Fluxo e Duração do Passivo'!BO33</f>
        <v>0</v>
      </c>
    </row>
    <row r="32" spans="1:12">
      <c r="A32" s="194">
        <f t="shared" si="4"/>
        <v>2043</v>
      </c>
      <c r="B32" s="195">
        <f t="shared" si="4"/>
        <v>24</v>
      </c>
      <c r="C32" s="196">
        <f t="shared" si="2"/>
        <v>1726399631.8397248</v>
      </c>
      <c r="D32" s="196">
        <f t="shared" si="3"/>
        <v>509085159.56818163</v>
      </c>
      <c r="E32" s="196">
        <f>'Fluxo e Duração do Passivo'!E34</f>
        <v>27058913.739999998</v>
      </c>
      <c r="F32" s="196">
        <f>'Fluxo e Duração do Passivo'!AS34+'Fluxo e Duração do Passivo'!AZ34</f>
        <v>219072905.21000001</v>
      </c>
      <c r="G32" s="196">
        <f>'Fluxo e Duração do Passivo'!M34</f>
        <v>3788247.9235299998</v>
      </c>
      <c r="H32" s="197">
        <f>'Fluxo e Duração do Passivo'!AO34</f>
        <v>0</v>
      </c>
      <c r="I32" s="197">
        <f>'Fluxo e Duração do Passivo'!AP34</f>
        <v>0</v>
      </c>
      <c r="J32" s="197">
        <f>'Fluxo e Duração do Passivo'!BK34</f>
        <v>-192837047.61000001</v>
      </c>
      <c r="K32" s="197">
        <f t="shared" si="0"/>
        <v>705710455.10171163</v>
      </c>
      <c r="L32" s="198">
        <f>'Fluxo e Duração do Passivo'!BO34</f>
        <v>0</v>
      </c>
    </row>
    <row r="33" spans="1:12">
      <c r="A33" s="194">
        <f t="shared" si="4"/>
        <v>2044</v>
      </c>
      <c r="B33" s="195">
        <f t="shared" si="4"/>
        <v>25</v>
      </c>
      <c r="C33" s="196">
        <f t="shared" si="2"/>
        <v>1792175457.8128183</v>
      </c>
      <c r="D33" s="196">
        <f t="shared" si="3"/>
        <v>514176011.16386348</v>
      </c>
      <c r="E33" s="196">
        <f>'Fluxo e Duração do Passivo'!E35</f>
        <v>21153644.16</v>
      </c>
      <c r="F33" s="196">
        <f>'Fluxo e Duração do Passivo'!AS35+'Fluxo e Duração do Passivo'!AZ35</f>
        <v>211939865.05000001</v>
      </c>
      <c r="G33" s="196">
        <f>'Fluxo e Duração do Passivo'!M35</f>
        <v>2961510.1823499999</v>
      </c>
      <c r="H33" s="197">
        <f>'Fluxo e Duração do Passivo'!AO35</f>
        <v>0</v>
      </c>
      <c r="I33" s="197">
        <f>'Fluxo e Duração do Passivo'!AP35</f>
        <v>0</v>
      </c>
      <c r="J33" s="197">
        <f>'Fluxo e Duração do Passivo'!BK35</f>
        <v>-188122932.72</v>
      </c>
      <c r="K33" s="197">
        <f t="shared" si="0"/>
        <v>705260454.06621349</v>
      </c>
      <c r="L33" s="198">
        <f>'Fluxo e Duração do Passivo'!BO35</f>
        <v>0</v>
      </c>
    </row>
    <row r="34" spans="1:12">
      <c r="A34" s="194">
        <f t="shared" si="4"/>
        <v>2045</v>
      </c>
      <c r="B34" s="195">
        <f t="shared" si="4"/>
        <v>26</v>
      </c>
      <c r="C34" s="196">
        <f t="shared" si="2"/>
        <v>1860457342.7554867</v>
      </c>
      <c r="D34" s="196">
        <f t="shared" si="3"/>
        <v>519317771.27550215</v>
      </c>
      <c r="E34" s="196">
        <f>'Fluxo e Duração do Passivo'!E36</f>
        <v>17278507.440000001</v>
      </c>
      <c r="F34" s="196">
        <f>'Fluxo e Duração do Passivo'!AS36+'Fluxo e Duração do Passivo'!AZ36</f>
        <v>196072108.75</v>
      </c>
      <c r="G34" s="196">
        <f>'Fluxo e Duração do Passivo'!M36</f>
        <v>2418991.0411800002</v>
      </c>
      <c r="H34" s="197">
        <f>'Fluxo e Duração do Passivo'!AO36</f>
        <v>0</v>
      </c>
      <c r="I34" s="197">
        <f>'Fluxo e Duração do Passivo'!AP36</f>
        <v>0</v>
      </c>
      <c r="J34" s="197">
        <f>'Fluxo e Duração do Passivo'!BK36</f>
        <v>-174719644.90000001</v>
      </c>
      <c r="K34" s="197">
        <f t="shared" si="0"/>
        <v>696456407.2166822</v>
      </c>
      <c r="L34" s="198">
        <f>'Fluxo e Duração do Passivo'!BO36</f>
        <v>0</v>
      </c>
    </row>
    <row r="35" spans="1:12">
      <c r="A35" s="194">
        <f t="shared" si="4"/>
        <v>2046</v>
      </c>
      <c r="B35" s="195">
        <f>B34+1</f>
        <v>27</v>
      </c>
      <c r="C35" s="196">
        <f t="shared" si="2"/>
        <v>1931340767.5144708</v>
      </c>
      <c r="D35" s="196">
        <f t="shared" si="3"/>
        <v>524510948.98825717</v>
      </c>
      <c r="E35" s="196">
        <f>'Fluxo e Duração do Passivo'!E37</f>
        <v>13493043.279999999</v>
      </c>
      <c r="F35" s="196">
        <f>'Fluxo e Duração do Passivo'!AS37+'Fluxo e Duração do Passivo'!AZ37</f>
        <v>178915869.84</v>
      </c>
      <c r="G35" s="196">
        <f>'Fluxo e Duração do Passivo'!M37</f>
        <v>1889026.0588199999</v>
      </c>
      <c r="H35" s="197">
        <f>'Fluxo e Duração do Passivo'!AO37</f>
        <v>0</v>
      </c>
      <c r="I35" s="197">
        <f>'Fluxo e Duração do Passivo'!AP37</f>
        <v>0</v>
      </c>
      <c r="J35" s="197">
        <f>'Fluxo e Duração do Passivo'!BK37</f>
        <v>-160606493.84</v>
      </c>
      <c r="K35" s="197">
        <f t="shared" si="0"/>
        <v>687006468.88707721</v>
      </c>
      <c r="L35" s="198">
        <f>'Fluxo e Duração do Passivo'!BO37</f>
        <v>0</v>
      </c>
    </row>
    <row r="36" spans="1:12">
      <c r="A36" s="194">
        <f t="shared" si="4"/>
        <v>2047</v>
      </c>
      <c r="B36" s="195">
        <f t="shared" si="4"/>
        <v>28</v>
      </c>
      <c r="C36" s="196">
        <f t="shared" si="2"/>
        <v>2004924850.7567723</v>
      </c>
      <c r="D36" s="196">
        <f t="shared" si="3"/>
        <v>529756058.47813976</v>
      </c>
      <c r="E36" s="196">
        <f>'Fluxo e Duração do Passivo'!E38</f>
        <v>10206818.4</v>
      </c>
      <c r="F36" s="196">
        <f>'Fluxo e Duração do Passivo'!AS38+'Fluxo e Duração do Passivo'!AZ38</f>
        <v>172949904.03999999</v>
      </c>
      <c r="G36" s="196">
        <f>'Fluxo e Duração do Passivo'!M38</f>
        <v>1428954.57647</v>
      </c>
      <c r="H36" s="197">
        <f>'Fluxo e Duração do Passivo'!AO38</f>
        <v>0</v>
      </c>
      <c r="I36" s="197">
        <f>'Fluxo e Duração do Passivo'!AP38</f>
        <v>0</v>
      </c>
      <c r="J36" s="197">
        <f>'Fluxo e Duração do Passivo'!BK38</f>
        <v>-156074753.38999999</v>
      </c>
      <c r="K36" s="197">
        <f t="shared" si="0"/>
        <v>687259766.44460976</v>
      </c>
      <c r="L36" s="198">
        <f>'Fluxo e Duração do Passivo'!BO38</f>
        <v>0</v>
      </c>
    </row>
    <row r="37" spans="1:12">
      <c r="A37" s="194">
        <f t="shared" si="4"/>
        <v>2048</v>
      </c>
      <c r="B37" s="195">
        <f t="shared" si="4"/>
        <v>29</v>
      </c>
      <c r="C37" s="196">
        <f t="shared" si="2"/>
        <v>2081312487.5706053</v>
      </c>
      <c r="D37" s="196">
        <f t="shared" si="3"/>
        <v>535053619.06292117</v>
      </c>
      <c r="E37" s="196">
        <f>'Fluxo e Duração do Passivo'!E39</f>
        <v>6984266.4699999997</v>
      </c>
      <c r="F37" s="196">
        <f>'Fluxo e Duração do Passivo'!AS39+'Fluxo e Duração do Passivo'!AZ39</f>
        <v>168248738.21000001</v>
      </c>
      <c r="G37" s="196">
        <f>'Fluxo e Duração do Passivo'!M39</f>
        <v>977797.30588</v>
      </c>
      <c r="H37" s="197">
        <f>'Fluxo e Duração do Passivo'!AO39</f>
        <v>0</v>
      </c>
      <c r="I37" s="197">
        <f>'Fluxo e Duração do Passivo'!AP39</f>
        <v>0</v>
      </c>
      <c r="J37" s="197">
        <f>'Fluxo e Duração do Passivo'!BK39</f>
        <v>-152737828.16</v>
      </c>
      <c r="K37" s="197">
        <f t="shared" si="0"/>
        <v>688769244.5288012</v>
      </c>
      <c r="L37" s="198">
        <f>'Fluxo e Duração do Passivo'!BO39</f>
        <v>0</v>
      </c>
    </row>
    <row r="38" spans="1:12">
      <c r="A38" s="194">
        <f t="shared" si="4"/>
        <v>2049</v>
      </c>
      <c r="B38" s="195">
        <f t="shared" si="4"/>
        <v>30</v>
      </c>
      <c r="C38" s="196">
        <f t="shared" si="2"/>
        <v>2160610493.3470454</v>
      </c>
      <c r="D38" s="196">
        <f t="shared" si="3"/>
        <v>540404155.25355041</v>
      </c>
      <c r="E38" s="196">
        <f>'Fluxo e Duração do Passivo'!E40</f>
        <v>5132550.8</v>
      </c>
      <c r="F38" s="196">
        <f>'Fluxo e Duração do Passivo'!AS40+'Fluxo e Duração do Passivo'!AZ40</f>
        <v>163610176.18000001</v>
      </c>
      <c r="G38" s="196">
        <f>'Fluxo e Duração do Passivo'!M40</f>
        <v>718557.11176</v>
      </c>
      <c r="H38" s="197">
        <f>'Fluxo e Duração do Passivo'!AO40</f>
        <v>0</v>
      </c>
      <c r="I38" s="197">
        <f>'Fluxo e Duração do Passivo'!AP40</f>
        <v>0</v>
      </c>
      <c r="J38" s="197">
        <f>'Fluxo e Duração do Passivo'!BK40</f>
        <v>-148996716.81</v>
      </c>
      <c r="K38" s="197">
        <f t="shared" si="0"/>
        <v>690119429.17531037</v>
      </c>
      <c r="L38" s="198">
        <f>'Fluxo e Duração do Passivo'!BO40</f>
        <v>0</v>
      </c>
    </row>
    <row r="39" spans="1:12">
      <c r="A39" s="194">
        <f t="shared" si="4"/>
        <v>2050</v>
      </c>
      <c r="B39" s="195">
        <f t="shared" si="4"/>
        <v>31</v>
      </c>
      <c r="C39" s="196">
        <f t="shared" si="2"/>
        <v>2242929753.143568</v>
      </c>
      <c r="D39" s="196">
        <f t="shared" si="3"/>
        <v>545808196.80608594</v>
      </c>
      <c r="E39" s="196">
        <f>'Fluxo e Duração do Passivo'!E41</f>
        <v>3351699.41</v>
      </c>
      <c r="F39" s="196">
        <f>'Fluxo e Duração do Passivo'!AS41+'Fluxo e Duração do Passivo'!AZ41</f>
        <v>158328872.93000001</v>
      </c>
      <c r="G39" s="196">
        <f>'Fluxo e Duração do Passivo'!M41</f>
        <v>469237.91765000002</v>
      </c>
      <c r="H39" s="197">
        <f>'Fluxo e Duração do Passivo'!AO41</f>
        <v>0</v>
      </c>
      <c r="I39" s="197">
        <f>'Fluxo e Duração do Passivo'!AP41</f>
        <v>0</v>
      </c>
      <c r="J39" s="197">
        <f>'Fluxo e Duração do Passivo'!BK41</f>
        <v>-144701991.19</v>
      </c>
      <c r="K39" s="197">
        <f t="shared" si="0"/>
        <v>690979425.91373587</v>
      </c>
      <c r="L39" s="198">
        <f>'Fluxo e Duração do Passivo'!BO41</f>
        <v>0</v>
      </c>
    </row>
    <row r="40" spans="1:12">
      <c r="A40" s="194">
        <f t="shared" si="4"/>
        <v>2051</v>
      </c>
      <c r="B40" s="195">
        <f t="shared" si="4"/>
        <v>32</v>
      </c>
      <c r="C40" s="196">
        <f t="shared" si="2"/>
        <v>2328385376.738338</v>
      </c>
      <c r="D40" s="196">
        <f t="shared" si="3"/>
        <v>551266278.7741468</v>
      </c>
      <c r="E40" s="196">
        <f>'Fluxo e Duração do Passivo'!E42</f>
        <v>2880265.25</v>
      </c>
      <c r="F40" s="196">
        <f>'Fluxo e Duração do Passivo'!AS42+'Fluxo e Duração do Passivo'!AZ42</f>
        <v>151283010.91999999</v>
      </c>
      <c r="G40" s="196">
        <f>'Fluxo e Duração do Passivo'!M42</f>
        <v>403237.13529000001</v>
      </c>
      <c r="H40" s="197">
        <f>'Fluxo e Duração do Passivo'!AO42</f>
        <v>0</v>
      </c>
      <c r="I40" s="197">
        <f>'Fluxo e Duração do Passivo'!AP42</f>
        <v>0</v>
      </c>
      <c r="J40" s="197">
        <f>'Fluxo e Duração do Passivo'!BK42</f>
        <v>-138459982.46000001</v>
      </c>
      <c r="K40" s="197">
        <f t="shared" si="0"/>
        <v>690129498.36943686</v>
      </c>
      <c r="L40" s="198">
        <f>'Fluxo e Duração do Passivo'!BO42</f>
        <v>0</v>
      </c>
    </row>
    <row r="41" spans="1:12">
      <c r="A41" s="194">
        <f t="shared" si="4"/>
        <v>2052</v>
      </c>
      <c r="B41" s="195">
        <f t="shared" si="4"/>
        <v>33</v>
      </c>
      <c r="C41" s="196">
        <f t="shared" si="2"/>
        <v>2417096859.5920687</v>
      </c>
      <c r="D41" s="196">
        <f t="shared" si="3"/>
        <v>556778941.56188822</v>
      </c>
      <c r="E41" s="196">
        <f>'Fluxo e Duração do Passivo'!E43</f>
        <v>1972504.08</v>
      </c>
      <c r="F41" s="196">
        <f>'Fluxo e Duração do Passivo'!AS43+'Fluxo e Duração do Passivo'!AZ43</f>
        <v>151985924.24000001</v>
      </c>
      <c r="G41" s="196">
        <f>'Fluxo e Duração do Passivo'!M43</f>
        <v>276150.57059000002</v>
      </c>
      <c r="H41" s="197">
        <f>'Fluxo e Duração do Passivo'!AO43</f>
        <v>0</v>
      </c>
      <c r="I41" s="197">
        <f>'Fluxo e Duração do Passivo'!AP43</f>
        <v>0</v>
      </c>
      <c r="J41" s="197">
        <f>'Fluxo e Duração do Passivo'!BK43</f>
        <v>-139351117.5</v>
      </c>
      <c r="K41" s="197">
        <f t="shared" si="0"/>
        <v>696406209.63247824</v>
      </c>
      <c r="L41" s="198">
        <f>'Fluxo e Duração do Passivo'!BO43</f>
        <v>0</v>
      </c>
    </row>
    <row r="42" spans="1:12">
      <c r="A42" s="194">
        <f>A41+1</f>
        <v>2053</v>
      </c>
      <c r="B42" s="195">
        <f>B41+1</f>
        <v>34</v>
      </c>
      <c r="C42" s="196">
        <f t="shared" si="2"/>
        <v>2509188249.9425263</v>
      </c>
      <c r="D42" s="196">
        <f t="shared" si="3"/>
        <v>562346730.97750711</v>
      </c>
      <c r="E42" s="196">
        <f>'Fluxo e Duração do Passivo'!E44</f>
        <v>797245.67</v>
      </c>
      <c r="F42" s="196">
        <f>'Fluxo e Duração do Passivo'!AS44+'Fluxo e Duração do Passivo'!AZ44</f>
        <v>150926616.61000001</v>
      </c>
      <c r="G42" s="196">
        <f>'Fluxo e Duração do Passivo'!M44</f>
        <v>111614.39412</v>
      </c>
      <c r="H42" s="197">
        <f>'Fluxo e Duração do Passivo'!AO44</f>
        <v>0</v>
      </c>
      <c r="I42" s="197">
        <f>'Fluxo e Duração do Passivo'!AP44</f>
        <v>0</v>
      </c>
      <c r="J42" s="197">
        <f>'Fluxo e Duração do Passivo'!BK44</f>
        <v>-138655341.34</v>
      </c>
      <c r="K42" s="197">
        <f t="shared" si="0"/>
        <v>701113686.71162713</v>
      </c>
      <c r="L42" s="198">
        <f>'Fluxo e Duração do Passivo'!BO44</f>
        <v>0</v>
      </c>
    </row>
    <row r="43" spans="1:12" ht="13.5" thickBot="1">
      <c r="A43" s="199">
        <f>A42+1</f>
        <v>2054</v>
      </c>
      <c r="B43" s="200">
        <f>B42+1</f>
        <v>35</v>
      </c>
      <c r="C43" s="196">
        <f t="shared" si="2"/>
        <v>2604788322.2653365</v>
      </c>
      <c r="D43" s="196">
        <f t="shared" si="3"/>
        <v>567970198.28728223</v>
      </c>
      <c r="E43" s="196">
        <f>'Fluxo e Duração do Passivo'!E45</f>
        <v>188628.99</v>
      </c>
      <c r="F43" s="196">
        <f>'Fluxo e Duração do Passivo'!AS45+'Fluxo e Duração do Passivo'!AZ45</f>
        <v>148014448.75999999</v>
      </c>
      <c r="G43" s="196">
        <f>'Fluxo e Duração do Passivo'!M45</f>
        <v>26408.058819999998</v>
      </c>
      <c r="H43" s="197">
        <f>'Fluxo e Duração do Passivo'!AO45</f>
        <v>0</v>
      </c>
      <c r="I43" s="197">
        <f>'Fluxo e Duração do Passivo'!AP45</f>
        <v>0</v>
      </c>
      <c r="J43" s="197">
        <f>'Fluxo e Duração do Passivo'!BK45</f>
        <v>-136118659.37</v>
      </c>
      <c r="K43" s="197">
        <f t="shared" si="0"/>
        <v>704115265.71610224</v>
      </c>
      <c r="L43" s="198">
        <f>'Fluxo e Duração do Passivo'!BO45</f>
        <v>0</v>
      </c>
    </row>
    <row r="44" spans="1:12"/>
    <row r="45" spans="1:12"/>
    <row r="81" spans="3:13" s="61" customFormat="1" hidden="1">
      <c r="C81" s="52"/>
      <c r="M81" s="66"/>
    </row>
  </sheetData>
  <mergeCells count="1">
    <mergeCell ref="A5:F5"/>
  </mergeCells>
  <printOptions horizontalCentered="1"/>
  <pageMargins left="0.23622047244094491" right="0.31496062992125984" top="0.78740157480314965" bottom="0.78740157480314965" header="0.51181102362204722" footer="0.51181102362204722"/>
  <pageSetup paperSize="9" scale="51" fitToHeight="2" orientation="landscape" verticalDpi="300" r:id="rId1"/>
  <headerFooter alignWithMargins="0">
    <oddFooter>&amp;RPágina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6"/>
  <dimension ref="A1:I81"/>
  <sheetViews>
    <sheetView zoomScale="120" zoomScaleNormal="120" workbookViewId="0">
      <pane ySplit="8" topLeftCell="A9" activePane="bottomLeft" state="frozen"/>
      <selection pane="bottomLeft" activeCell="C3" sqref="C3"/>
    </sheetView>
  </sheetViews>
  <sheetFormatPr defaultColWidth="0" defaultRowHeight="16.5" zeroHeight="1"/>
  <cols>
    <col min="1" max="1" width="7" style="43" customWidth="1"/>
    <col min="2" max="2" width="7.42578125" style="43" customWidth="1"/>
    <col min="3" max="4" width="21.140625" style="43" customWidth="1"/>
    <col min="5" max="5" width="20.5703125" style="43" customWidth="1"/>
    <col min="6" max="6" width="19" style="43" customWidth="1"/>
    <col min="7" max="9" width="0" style="43" hidden="1" customWidth="1"/>
    <col min="10" max="16384" width="19" style="43" hidden="1"/>
  </cols>
  <sheetData>
    <row r="1" spans="1:9" s="111" customFormat="1" ht="15.75">
      <c r="A1" s="119" t="s">
        <v>131</v>
      </c>
      <c r="B1" s="119"/>
      <c r="C1" s="110"/>
      <c r="D1" s="110"/>
      <c r="E1" s="110"/>
    </row>
    <row r="2" spans="1:9" s="111" customFormat="1">
      <c r="A2" s="120"/>
      <c r="B2" s="120"/>
      <c r="C2" s="43"/>
      <c r="D2" s="43"/>
    </row>
    <row r="3" spans="1:9" s="112" customFormat="1" ht="17.25" thickBot="1">
      <c r="A3" s="234" t="s">
        <v>117</v>
      </c>
      <c r="B3" s="235"/>
      <c r="E3" s="44"/>
    </row>
    <row r="4" spans="1:9" s="113" customFormat="1" ht="26.25" customHeight="1">
      <c r="A4" s="232" t="s">
        <v>103</v>
      </c>
      <c r="B4" s="233"/>
      <c r="C4" s="217">
        <v>2022</v>
      </c>
      <c r="E4" s="111"/>
      <c r="F4" s="45"/>
      <c r="G4" s="45"/>
      <c r="I4" s="45"/>
    </row>
    <row r="5" spans="1:9" s="113" customFormat="1" ht="12.75">
      <c r="A5" s="131" t="s">
        <v>104</v>
      </c>
      <c r="B5" s="129"/>
      <c r="C5" s="186">
        <v>44561</v>
      </c>
      <c r="E5" s="111"/>
      <c r="F5" s="45"/>
      <c r="G5" s="45"/>
      <c r="I5" s="45"/>
    </row>
    <row r="6" spans="1:9" s="113" customFormat="1" ht="12.75">
      <c r="A6" s="132" t="s">
        <v>105</v>
      </c>
      <c r="B6" s="130"/>
      <c r="C6" s="187">
        <v>44568</v>
      </c>
      <c r="E6" s="111"/>
      <c r="F6" s="45"/>
      <c r="G6" s="45"/>
      <c r="I6" s="45"/>
    </row>
    <row r="7" spans="1:9" ht="17.25" thickBot="1"/>
    <row r="8" spans="1:9" s="46" customFormat="1" ht="66.75" thickBot="1">
      <c r="A8" s="114" t="s">
        <v>111</v>
      </c>
      <c r="B8" s="115" t="s">
        <v>119</v>
      </c>
      <c r="C8" s="116" t="s">
        <v>127</v>
      </c>
      <c r="D8" s="117" t="s">
        <v>128</v>
      </c>
      <c r="E8" s="118" t="s">
        <v>129</v>
      </c>
    </row>
    <row r="9" spans="1:9">
      <c r="A9" s="106">
        <f>'01- Histórico'!A28</f>
        <v>2019</v>
      </c>
      <c r="B9" s="107">
        <v>0</v>
      </c>
      <c r="C9" s="108">
        <f>'02 - Projeções'!K8/'02 - Projeções'!C8</f>
        <v>0.68830524881362831</v>
      </c>
      <c r="D9" s="108">
        <f>C9/(0.54*0.95)-1</f>
        <v>0.34172563121564981</v>
      </c>
      <c r="E9" s="109"/>
    </row>
    <row r="10" spans="1:9">
      <c r="A10" s="47">
        <f>A9+1</f>
        <v>2020</v>
      </c>
      <c r="B10" s="100">
        <f>B9+1</f>
        <v>1</v>
      </c>
      <c r="C10" s="101">
        <f>'02 - Projeções'!K9/'02 - Projeções'!C9</f>
        <v>0.68440966408017145</v>
      </c>
      <c r="D10" s="101">
        <f t="shared" ref="D10:D44" si="0">C10/(0.54*0.95)-1</f>
        <v>0.3341318987917572</v>
      </c>
      <c r="E10" s="48">
        <f>('02 - Projeções'!L9-'02 - Projeções'!L8)/'02 - Projeções'!L8</f>
        <v>-0.25772508523992027</v>
      </c>
    </row>
    <row r="11" spans="1:9">
      <c r="A11" s="47">
        <f t="shared" ref="A11:B26" si="1">A10+1</f>
        <v>2021</v>
      </c>
      <c r="B11" s="100">
        <f t="shared" si="1"/>
        <v>2</v>
      </c>
      <c r="C11" s="101">
        <f>'02 - Projeções'!K10/'02 - Projeções'!C10</f>
        <v>0.6737033527341495</v>
      </c>
      <c r="D11" s="101">
        <f t="shared" si="0"/>
        <v>0.31326189616793276</v>
      </c>
      <c r="E11" s="48">
        <f>('02 - Projeções'!L10-'02 - Projeções'!L9)/'02 - Projeções'!L9</f>
        <v>-0.40635042281886125</v>
      </c>
    </row>
    <row r="12" spans="1:9">
      <c r="A12" s="47">
        <f t="shared" si="1"/>
        <v>2022</v>
      </c>
      <c r="B12" s="100">
        <f t="shared" si="1"/>
        <v>3</v>
      </c>
      <c r="C12" s="101">
        <f>'02 - Projeções'!K11/'02 - Projeções'!C11</f>
        <v>0.66380570208249823</v>
      </c>
      <c r="D12" s="101">
        <f t="shared" si="0"/>
        <v>0.29396823018030838</v>
      </c>
      <c r="E12" s="48">
        <f>('02 - Projeções'!L11-'02 - Projeções'!L10)/'02 - Projeções'!L10</f>
        <v>-0.79295140389732355</v>
      </c>
    </row>
    <row r="13" spans="1:9">
      <c r="A13" s="47">
        <f t="shared" si="1"/>
        <v>2023</v>
      </c>
      <c r="B13" s="100">
        <f t="shared" si="1"/>
        <v>4</v>
      </c>
      <c r="C13" s="101">
        <f>'02 - Projeções'!K12/'02 - Projeções'!C12</f>
        <v>0.6555006885529433</v>
      </c>
      <c r="D13" s="101">
        <f t="shared" si="0"/>
        <v>0.27777911998624427</v>
      </c>
      <c r="E13" s="48">
        <f>('02 - Projeções'!L12-'02 - Projeções'!L11)/'02 - Projeções'!L11</f>
        <v>-1</v>
      </c>
    </row>
    <row r="14" spans="1:9">
      <c r="A14" s="47">
        <f t="shared" si="1"/>
        <v>2024</v>
      </c>
      <c r="B14" s="100">
        <f t="shared" si="1"/>
        <v>5</v>
      </c>
      <c r="C14" s="101">
        <f>'02 - Projeções'!K13/'02 - Projeções'!C13</f>
        <v>0.64836235454207536</v>
      </c>
      <c r="D14" s="101">
        <f t="shared" si="0"/>
        <v>0.26386423887344113</v>
      </c>
      <c r="E14" s="48" t="e">
        <f>('02 - Projeções'!L13-'02 - Projeções'!L12)/'02 - Projeções'!L12</f>
        <v>#DIV/0!</v>
      </c>
    </row>
    <row r="15" spans="1:9">
      <c r="A15" s="47">
        <f t="shared" si="1"/>
        <v>2025</v>
      </c>
      <c r="B15" s="100">
        <f t="shared" si="1"/>
        <v>6</v>
      </c>
      <c r="C15" s="101">
        <f>'02 - Projeções'!K14/'02 - Projeções'!C14</f>
        <v>0.64103619996849692</v>
      </c>
      <c r="D15" s="101">
        <f t="shared" si="0"/>
        <v>0.24958323580603681</v>
      </c>
      <c r="E15" s="48" t="e">
        <f>('02 - Projeções'!L14-'02 - Projeções'!L13)/'02 - Projeções'!L13</f>
        <v>#DIV/0!</v>
      </c>
    </row>
    <row r="16" spans="1:9">
      <c r="A16" s="47">
        <f t="shared" si="1"/>
        <v>2026</v>
      </c>
      <c r="B16" s="100">
        <f t="shared" si="1"/>
        <v>7</v>
      </c>
      <c r="C16" s="101">
        <f>'02 - Projeções'!K15/'02 - Projeções'!C15</f>
        <v>0.63413644769323141</v>
      </c>
      <c r="D16" s="101">
        <f t="shared" si="0"/>
        <v>0.23613342630259537</v>
      </c>
      <c r="E16" s="48" t="e">
        <f>('02 - Projeções'!L15-'02 - Projeções'!L14)/'02 - Projeções'!L14</f>
        <v>#DIV/0!</v>
      </c>
    </row>
    <row r="17" spans="1:5">
      <c r="A17" s="47">
        <f t="shared" si="1"/>
        <v>2027</v>
      </c>
      <c r="B17" s="100">
        <f t="shared" si="1"/>
        <v>8</v>
      </c>
      <c r="C17" s="101">
        <f>'02 - Projeções'!K16/'02 - Projeções'!C16</f>
        <v>0.62695638734051173</v>
      </c>
      <c r="D17" s="101">
        <f t="shared" si="0"/>
        <v>0.22213720729144582</v>
      </c>
      <c r="E17" s="48" t="e">
        <f>('02 - Projeções'!L16-'02 - Projeções'!L15)/'02 - Projeções'!L15</f>
        <v>#DIV/0!</v>
      </c>
    </row>
    <row r="18" spans="1:5">
      <c r="A18" s="47">
        <f t="shared" si="1"/>
        <v>2028</v>
      </c>
      <c r="B18" s="100">
        <f t="shared" si="1"/>
        <v>9</v>
      </c>
      <c r="C18" s="101">
        <f>'02 - Projeções'!K17/'02 - Projeções'!C17</f>
        <v>0.61700227328902757</v>
      </c>
      <c r="D18" s="101">
        <f t="shared" si="0"/>
        <v>0.20273347619693483</v>
      </c>
      <c r="E18" s="48" t="e">
        <f>('02 - Projeções'!L17-'02 - Projeções'!L16)/'02 - Projeções'!L16</f>
        <v>#DIV/0!</v>
      </c>
    </row>
    <row r="19" spans="1:5">
      <c r="A19" s="47">
        <f t="shared" si="1"/>
        <v>2029</v>
      </c>
      <c r="B19" s="100">
        <f t="shared" si="1"/>
        <v>10</v>
      </c>
      <c r="C19" s="101">
        <f>'02 - Projeções'!K18/'02 - Projeções'!C18</f>
        <v>0.60802195561761241</v>
      </c>
      <c r="D19" s="101">
        <f t="shared" si="0"/>
        <v>0.18522798366006321</v>
      </c>
      <c r="E19" s="48" t="e">
        <f>('02 - Projeções'!L18-'02 - Projeções'!L17)/'02 - Projeções'!L17</f>
        <v>#DIV/0!</v>
      </c>
    </row>
    <row r="20" spans="1:5">
      <c r="A20" s="47">
        <f t="shared" si="1"/>
        <v>2030</v>
      </c>
      <c r="B20" s="100">
        <f t="shared" si="1"/>
        <v>11</v>
      </c>
      <c r="C20" s="101">
        <f>'02 - Projeções'!K19/'02 - Projeções'!C19</f>
        <v>0.59734201110519503</v>
      </c>
      <c r="D20" s="101">
        <f t="shared" si="0"/>
        <v>0.16440937837269987</v>
      </c>
      <c r="E20" s="48" t="e">
        <f>('02 - Projeções'!L19-'02 - Projeções'!L18)/'02 - Projeções'!L18</f>
        <v>#DIV/0!</v>
      </c>
    </row>
    <row r="21" spans="1:5">
      <c r="A21" s="47">
        <f t="shared" si="1"/>
        <v>2031</v>
      </c>
      <c r="B21" s="100">
        <f t="shared" si="1"/>
        <v>12</v>
      </c>
      <c r="C21" s="101">
        <f>'02 - Projeções'!K20/'02 - Projeções'!C20</f>
        <v>0.58785873427299318</v>
      </c>
      <c r="D21" s="101">
        <f t="shared" si="0"/>
        <v>0.14592345862181899</v>
      </c>
      <c r="E21" s="48" t="e">
        <f>('02 - Projeções'!L20-'02 - Projeções'!L19)/'02 - Projeções'!L19</f>
        <v>#DIV/0!</v>
      </c>
    </row>
    <row r="22" spans="1:5">
      <c r="A22" s="47">
        <f t="shared" si="1"/>
        <v>2032</v>
      </c>
      <c r="B22" s="100">
        <f t="shared" si="1"/>
        <v>13</v>
      </c>
      <c r="C22" s="101">
        <f>'02 - Projeções'!K21/'02 - Projeções'!C21</f>
        <v>0.58199291763697825</v>
      </c>
      <c r="D22" s="101">
        <f t="shared" si="0"/>
        <v>0.13448911820073728</v>
      </c>
      <c r="E22" s="48" t="e">
        <f>('02 - Projeções'!L21-'02 - Projeções'!L20)/'02 - Projeções'!L20</f>
        <v>#DIV/0!</v>
      </c>
    </row>
    <row r="23" spans="1:5">
      <c r="A23" s="47">
        <f t="shared" si="1"/>
        <v>2033</v>
      </c>
      <c r="B23" s="100">
        <f t="shared" si="1"/>
        <v>14</v>
      </c>
      <c r="C23" s="101">
        <f>'02 - Projeções'!K22/'02 - Projeções'!C22</f>
        <v>0.56852096291184684</v>
      </c>
      <c r="D23" s="101">
        <f t="shared" si="0"/>
        <v>0.10822799787884363</v>
      </c>
      <c r="E23" s="48" t="e">
        <f>('02 - Projeções'!L22-'02 - Projeções'!L21)/'02 - Projeções'!L21</f>
        <v>#DIV/0!</v>
      </c>
    </row>
    <row r="24" spans="1:5">
      <c r="A24" s="47">
        <f t="shared" si="1"/>
        <v>2034</v>
      </c>
      <c r="B24" s="100">
        <f t="shared" si="1"/>
        <v>15</v>
      </c>
      <c r="C24" s="101">
        <f>'02 - Projeções'!K23/'02 - Projeções'!C23</f>
        <v>0.55637481604161876</v>
      </c>
      <c r="D24" s="101">
        <f t="shared" si="0"/>
        <v>8.4551298326742241E-2</v>
      </c>
      <c r="E24" s="48" t="e">
        <f>('02 - Projeções'!L23-'02 - Projeções'!L22)/'02 - Projeções'!L22</f>
        <v>#DIV/0!</v>
      </c>
    </row>
    <row r="25" spans="1:5">
      <c r="A25" s="47">
        <f t="shared" si="1"/>
        <v>2035</v>
      </c>
      <c r="B25" s="100">
        <f t="shared" si="1"/>
        <v>16</v>
      </c>
      <c r="C25" s="101">
        <f>'02 - Projeções'!K24/'02 - Projeções'!C24</f>
        <v>0.54290660132327173</v>
      </c>
      <c r="D25" s="101">
        <f t="shared" si="0"/>
        <v>5.8297468466416591E-2</v>
      </c>
      <c r="E25" s="48" t="e">
        <f>('02 - Projeções'!L24-'02 - Projeções'!L23)/'02 - Projeções'!L23</f>
        <v>#DIV/0!</v>
      </c>
    </row>
    <row r="26" spans="1:5">
      <c r="A26" s="47">
        <f t="shared" si="1"/>
        <v>2036</v>
      </c>
      <c r="B26" s="100">
        <f t="shared" si="1"/>
        <v>17</v>
      </c>
      <c r="C26" s="101">
        <f>'02 - Projeções'!K25/'02 - Projeções'!C25</f>
        <v>0.52937863515185724</v>
      </c>
      <c r="D26" s="101">
        <f t="shared" si="0"/>
        <v>3.1927164038707989E-2</v>
      </c>
      <c r="E26" s="48" t="e">
        <f>('02 - Projeções'!L25-'02 - Projeções'!L24)/'02 - Projeções'!L24</f>
        <v>#DIV/0!</v>
      </c>
    </row>
    <row r="27" spans="1:5">
      <c r="A27" s="47">
        <f t="shared" ref="A27:B42" si="2">A26+1</f>
        <v>2037</v>
      </c>
      <c r="B27" s="100">
        <f t="shared" si="2"/>
        <v>18</v>
      </c>
      <c r="C27" s="101">
        <f>'02 - Projeções'!K26/'02 - Projeções'!C26</f>
        <v>0.51388993694683127</v>
      </c>
      <c r="D27" s="101">
        <f t="shared" si="0"/>
        <v>1.7347698768641617E-3</v>
      </c>
      <c r="E27" s="48" t="e">
        <f>('02 - Projeções'!L26-'02 - Projeções'!L25)/'02 - Projeções'!L25</f>
        <v>#DIV/0!</v>
      </c>
    </row>
    <row r="28" spans="1:5">
      <c r="A28" s="47">
        <f t="shared" si="2"/>
        <v>2038</v>
      </c>
      <c r="B28" s="100">
        <f t="shared" si="2"/>
        <v>19</v>
      </c>
      <c r="C28" s="101">
        <f>'02 - Projeções'!K27/'02 - Projeções'!C27</f>
        <v>0.49544731461545705</v>
      </c>
      <c r="D28" s="101">
        <f t="shared" si="0"/>
        <v>-3.4215760983514532E-2</v>
      </c>
      <c r="E28" s="48" t="e">
        <f>('02 - Projeções'!L27-'02 - Projeções'!L26)/'02 - Projeções'!L26</f>
        <v>#DIV/0!</v>
      </c>
    </row>
    <row r="29" spans="1:5">
      <c r="A29" s="47">
        <f t="shared" si="2"/>
        <v>2039</v>
      </c>
      <c r="B29" s="100">
        <f t="shared" si="2"/>
        <v>20</v>
      </c>
      <c r="C29" s="101">
        <f>'02 - Projeções'!K28/'02 - Projeções'!C28</f>
        <v>0.47667184486637781</v>
      </c>
      <c r="D29" s="101">
        <f t="shared" si="0"/>
        <v>-7.0815117219536483E-2</v>
      </c>
      <c r="E29" s="48" t="e">
        <f>('02 - Projeções'!L28-'02 - Projeções'!L27)/'02 - Projeções'!L27</f>
        <v>#DIV/0!</v>
      </c>
    </row>
    <row r="30" spans="1:5">
      <c r="A30" s="47">
        <f t="shared" si="2"/>
        <v>2040</v>
      </c>
      <c r="B30" s="100">
        <f t="shared" si="2"/>
        <v>21</v>
      </c>
      <c r="C30" s="101">
        <f>'02 - Projeções'!K29/'02 - Projeções'!C29</f>
        <v>0.46174915398889349</v>
      </c>
      <c r="D30" s="101">
        <f t="shared" si="0"/>
        <v>-9.9904183257517598E-2</v>
      </c>
      <c r="E30" s="48" t="e">
        <f>('02 - Projeções'!L29-'02 - Projeções'!L28)/'02 - Projeções'!L28</f>
        <v>#DIV/0!</v>
      </c>
    </row>
    <row r="31" spans="1:5">
      <c r="A31" s="47">
        <f t="shared" si="2"/>
        <v>2041</v>
      </c>
      <c r="B31" s="100">
        <f t="shared" si="2"/>
        <v>22</v>
      </c>
      <c r="C31" s="101">
        <f>'02 - Projeções'!K30/'02 - Projeções'!C30</f>
        <v>0.43662526199294133</v>
      </c>
      <c r="D31" s="101">
        <f t="shared" si="0"/>
        <v>-0.14887863159270698</v>
      </c>
      <c r="E31" s="48" t="e">
        <f>('02 - Projeções'!L30-'02 - Projeções'!L29)/'02 - Projeções'!L29</f>
        <v>#DIV/0!</v>
      </c>
    </row>
    <row r="32" spans="1:5">
      <c r="A32" s="47">
        <f t="shared" si="2"/>
        <v>2042</v>
      </c>
      <c r="B32" s="100">
        <f t="shared" si="2"/>
        <v>23</v>
      </c>
      <c r="C32" s="101">
        <f>'02 - Projeções'!K31/'02 - Projeções'!C31</f>
        <v>0.4205808908347885</v>
      </c>
      <c r="D32" s="101">
        <f t="shared" si="0"/>
        <v>-0.18015420889904776</v>
      </c>
      <c r="E32" s="48" t="e">
        <f>('02 - Projeções'!L31-'02 - Projeções'!L30)/'02 - Projeções'!L30</f>
        <v>#DIV/0!</v>
      </c>
    </row>
    <row r="33" spans="1:5">
      <c r="A33" s="47">
        <f t="shared" si="2"/>
        <v>2043</v>
      </c>
      <c r="B33" s="100">
        <f t="shared" si="2"/>
        <v>24</v>
      </c>
      <c r="C33" s="101">
        <f>'02 - Projeções'!K32/'02 - Projeções'!C32</f>
        <v>0.40877583734750716</v>
      </c>
      <c r="D33" s="101">
        <f t="shared" si="0"/>
        <v>-0.2031660090691868</v>
      </c>
      <c r="E33" s="48" t="e">
        <f>('02 - Projeções'!L32-'02 - Projeções'!L31)/'02 - Projeções'!L31</f>
        <v>#DIV/0!</v>
      </c>
    </row>
    <row r="34" spans="1:5">
      <c r="A34" s="47">
        <f t="shared" si="2"/>
        <v>2044</v>
      </c>
      <c r="B34" s="100">
        <f t="shared" si="2"/>
        <v>25</v>
      </c>
      <c r="C34" s="101">
        <f>'02 - Projeções'!K33/'02 - Projeções'!C33</f>
        <v>0.39352199082500416</v>
      </c>
      <c r="D34" s="101">
        <f t="shared" si="0"/>
        <v>-0.23290060268030377</v>
      </c>
      <c r="E34" s="48" t="e">
        <f>('02 - Projeções'!L33-'02 - Projeções'!L32)/'02 - Projeções'!L32</f>
        <v>#DIV/0!</v>
      </c>
    </row>
    <row r="35" spans="1:5">
      <c r="A35" s="47">
        <f t="shared" si="2"/>
        <v>2045</v>
      </c>
      <c r="B35" s="100">
        <f t="shared" si="2"/>
        <v>26</v>
      </c>
      <c r="C35" s="101">
        <f>'02 - Projeções'!K34/'02 - Projeções'!C34</f>
        <v>0.3743468830009154</v>
      </c>
      <c r="D35" s="101">
        <f t="shared" si="0"/>
        <v>-0.27027898050503818</v>
      </c>
      <c r="E35" s="48" t="e">
        <f>('02 - Projeções'!L34-'02 - Projeções'!L33)/'02 - Projeções'!L33</f>
        <v>#DIV/0!</v>
      </c>
    </row>
    <row r="36" spans="1:5">
      <c r="A36" s="47">
        <f t="shared" si="2"/>
        <v>2046</v>
      </c>
      <c r="B36" s="100">
        <f>B35+1</f>
        <v>27</v>
      </c>
      <c r="C36" s="101">
        <f>'02 - Projeções'!K35/'02 - Projeções'!C35</f>
        <v>0.35571478655794997</v>
      </c>
      <c r="D36" s="101">
        <f t="shared" si="0"/>
        <v>-0.30659885661218333</v>
      </c>
      <c r="E36" s="48" t="e">
        <f>('02 - Projeções'!L35-'02 - Projeções'!L34)/'02 - Projeções'!L34</f>
        <v>#DIV/0!</v>
      </c>
    </row>
    <row r="37" spans="1:5">
      <c r="A37" s="47">
        <f t="shared" si="2"/>
        <v>2047</v>
      </c>
      <c r="B37" s="100">
        <f t="shared" si="2"/>
        <v>28</v>
      </c>
      <c r="C37" s="101">
        <f>'02 - Projeções'!K36/'02 - Projeções'!C36</f>
        <v>0.34278579877205823</v>
      </c>
      <c r="D37" s="101">
        <f t="shared" si="0"/>
        <v>-0.33180156184783971</v>
      </c>
      <c r="E37" s="48" t="e">
        <f>('02 - Projeções'!L36-'02 - Projeções'!L35)/'02 - Projeções'!L35</f>
        <v>#DIV/0!</v>
      </c>
    </row>
    <row r="38" spans="1:5">
      <c r="A38" s="47">
        <f t="shared" si="2"/>
        <v>2048</v>
      </c>
      <c r="B38" s="100">
        <f t="shared" si="2"/>
        <v>29</v>
      </c>
      <c r="C38" s="101">
        <f>'02 - Projeções'!K37/'02 - Projeções'!C37</f>
        <v>0.33093024168262275</v>
      </c>
      <c r="D38" s="101">
        <f t="shared" si="0"/>
        <v>-0.3549118095855307</v>
      </c>
      <c r="E38" s="48" t="e">
        <f>('02 - Projeções'!L37-'02 - Projeções'!L36)/'02 - Projeções'!L36</f>
        <v>#DIV/0!</v>
      </c>
    </row>
    <row r="39" spans="1:5">
      <c r="A39" s="47">
        <f t="shared" si="2"/>
        <v>2049</v>
      </c>
      <c r="B39" s="100">
        <f t="shared" si="2"/>
        <v>30</v>
      </c>
      <c r="C39" s="101">
        <f>'02 - Projeções'!K38/'02 - Projeções'!C38</f>
        <v>0.31940945917847152</v>
      </c>
      <c r="D39" s="101">
        <f t="shared" si="0"/>
        <v>-0.37736947528563058</v>
      </c>
      <c r="E39" s="48" t="e">
        <f>('02 - Projeções'!L38-'02 - Projeções'!L37)/'02 - Projeções'!L37</f>
        <v>#DIV/0!</v>
      </c>
    </row>
    <row r="40" spans="1:5">
      <c r="A40" s="47">
        <f t="shared" si="2"/>
        <v>2050</v>
      </c>
      <c r="B40" s="100">
        <f t="shared" si="2"/>
        <v>31</v>
      </c>
      <c r="C40" s="101">
        <f>'02 - Projeções'!K39/'02 - Projeções'!C39</f>
        <v>0.30807002535201861</v>
      </c>
      <c r="D40" s="101">
        <f t="shared" si="0"/>
        <v>-0.39947363479138676</v>
      </c>
      <c r="E40" s="48" t="e">
        <f>('02 - Projeções'!L39-'02 - Projeções'!L38)/'02 - Projeções'!L38</f>
        <v>#DIV/0!</v>
      </c>
    </row>
    <row r="41" spans="1:5">
      <c r="A41" s="47">
        <f t="shared" si="2"/>
        <v>2051</v>
      </c>
      <c r="B41" s="100">
        <f t="shared" si="2"/>
        <v>32</v>
      </c>
      <c r="C41" s="101">
        <f>'02 - Projeções'!K40/'02 - Projeções'!C40</f>
        <v>0.29639831329648186</v>
      </c>
      <c r="D41" s="101">
        <f t="shared" si="0"/>
        <v>-0.42222551014331022</v>
      </c>
      <c r="E41" s="48" t="e">
        <f>('02 - Projeções'!L40-'02 - Projeções'!L39)/'02 - Projeções'!L39</f>
        <v>#DIV/0!</v>
      </c>
    </row>
    <row r="42" spans="1:5">
      <c r="A42" s="47">
        <f t="shared" si="2"/>
        <v>2052</v>
      </c>
      <c r="B42" s="100">
        <f t="shared" si="2"/>
        <v>33</v>
      </c>
      <c r="C42" s="101">
        <f>'02 - Projeções'!K41/'02 - Projeções'!C41</f>
        <v>0.28811679882369717</v>
      </c>
      <c r="D42" s="101">
        <f t="shared" si="0"/>
        <v>-0.43836881320916732</v>
      </c>
      <c r="E42" s="48" t="e">
        <f>('02 - Projeções'!L41-'02 - Projeções'!L40)/'02 - Projeções'!L40</f>
        <v>#DIV/0!</v>
      </c>
    </row>
    <row r="43" spans="1:5">
      <c r="A43" s="47">
        <f>A42+1</f>
        <v>2053</v>
      </c>
      <c r="B43" s="100">
        <f>B42+1</f>
        <v>34</v>
      </c>
      <c r="C43" s="101">
        <f>'02 - Projeções'!K42/'02 - Projeções'!C42</f>
        <v>0.27941852777593962</v>
      </c>
      <c r="D43" s="101">
        <f t="shared" si="0"/>
        <v>-0.45532450725937701</v>
      </c>
      <c r="E43" s="48" t="e">
        <f>('02 - Projeções'!L42-'02 - Projeções'!L41)/'02 - Projeções'!L41</f>
        <v>#DIV/0!</v>
      </c>
    </row>
    <row r="44" spans="1:5" ht="17.25" thickBot="1">
      <c r="A44" s="102">
        <f>A43+1</f>
        <v>2054</v>
      </c>
      <c r="B44" s="103">
        <f>B43+1</f>
        <v>35</v>
      </c>
      <c r="C44" s="104">
        <f>'02 - Projeções'!K43/'02 - Projeções'!C43</f>
        <v>0.27031573341197496</v>
      </c>
      <c r="D44" s="104">
        <f t="shared" si="0"/>
        <v>-0.47306874578562386</v>
      </c>
      <c r="E44" s="105" t="e">
        <f>('02 - Projeções'!L43-'02 - Projeções'!L42)/'02 - Projeções'!L42</f>
        <v>#DIV/0!</v>
      </c>
    </row>
    <row r="45" spans="1:5"/>
    <row r="81" spans="3:4" s="49" customFormat="1" hidden="1">
      <c r="C81" s="43"/>
      <c r="D81" s="43"/>
    </row>
  </sheetData>
  <sheetProtection algorithmName="SHA-512" hashValue="BBLXVa9CNmpoH5VWV+BMPtps/et9Kgqox1JbittnWoN6POzFWwf69l3Fv0YtHZ+s2BAdJYTLEYjZw4hVTzDOoQ==" saltValue="K7k0R/i7dGYkJ+veSdNH/Q==" spinCount="100000" sheet="1" objects="1" scenarios="1"/>
  <mergeCells count="2">
    <mergeCell ref="A4:B4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294D1D04AB3F40BFD9C760B69787E7" ma:contentTypeVersion="16" ma:contentTypeDescription="Crie um novo documento." ma:contentTypeScope="" ma:versionID="3d14b3d7a1ec9363ab8feb2bd611738a">
  <xsd:schema xmlns:xsd="http://www.w3.org/2001/XMLSchema" xmlns:xs="http://www.w3.org/2001/XMLSchema" xmlns:p="http://schemas.microsoft.com/office/2006/metadata/properties" xmlns:ns2="9569e863-627b-4c25-a4f9-c690b161ff6d" xmlns:ns3="1d1129b8-0169-49ac-bc0c-a74a2b100e41" targetNamespace="http://schemas.microsoft.com/office/2006/metadata/properties" ma:root="true" ma:fieldsID="02575818a26f2798acc197de5153eed5" ns2:_="" ns3:_="">
    <xsd:import namespace="9569e863-627b-4c25-a4f9-c690b161ff6d"/>
    <xsd:import namespace="1d1129b8-0169-49ac-bc0c-a74a2b100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9e863-627b-4c25-a4f9-c690b161ff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f8662904-d834-4b1d-a529-0f6fb18e49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129b8-0169-49ac-bc0c-a74a2b100e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326cac-8bba-4490-85b7-df484ca6b8b7}" ma:internalName="TaxCatchAll" ma:showField="CatchAllData" ma:web="1d1129b8-0169-49ac-bc0c-a74a2b100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869756-3B2C-4426-A8CF-8B494965A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69e863-627b-4c25-a4f9-c690b161ff6d"/>
    <ds:schemaRef ds:uri="1d1129b8-0169-49ac-bc0c-a74a2b100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FFB078-E3F2-474D-9A4C-EAC17C11C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66546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Fluxo e Duração do Passivo</vt:lpstr>
      <vt:lpstr>Anexo 1 - Despesa com Pessoal </vt:lpstr>
      <vt:lpstr>01- Histórico</vt:lpstr>
      <vt:lpstr>02 - Projeções</vt:lpstr>
      <vt:lpstr>03 - Indicadores </vt:lpstr>
      <vt:lpstr>'01- Histórico'!Area_de_impressao</vt:lpstr>
      <vt:lpstr>'02 - Projeções'!Area_de_impressao</vt:lpstr>
      <vt:lpstr>'01- Histórico'!Titulos_de_impressao</vt:lpstr>
      <vt:lpstr>'02 - Projeções'!Titulos_de_impressao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Jesiel Lopes Rodrigues</dc:creator>
  <cp:lastModifiedBy>alexandre.niederauer</cp:lastModifiedBy>
  <dcterms:created xsi:type="dcterms:W3CDTF">2015-01-12T14:28:52Z</dcterms:created>
  <dcterms:modified xsi:type="dcterms:W3CDTF">2023-03-07T16:59:15Z</dcterms:modified>
</cp:coreProperties>
</file>